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egister" sheetId="2" state="visible" r:id="rId4"/>
    <sheet name="Service log" sheetId="3" state="visible" r:id="rId5"/>
    <sheet name="Summary" sheetId="4" state="visible" r:id="rId6"/>
    <sheet name="Lists" sheetId="5" state="visible" r:id="rId7"/>
  </sheets>
  <definedNames>
    <definedName function="false" hidden="false" localSheetId="1" name="_xlnm.Print_Titles" vbProcedure="false">Register!$1:$1</definedName>
    <definedName function="false" hidden="true" localSheetId="1" name="_xlnm._FilterDatabase" vbProcedure="false">Register!$A$1:$AB$301</definedName>
    <definedName function="false" hidden="false" localSheetId="2" name="_xlnm.Print_Titles" vbProcedure="false">'Service log'!$1:$1</definedName>
    <definedName function="false" hidden="true" localSheetId="2" name="_xlnm._FilterDatabase" vbProcedure="false">'Service log'!$A$1:$L$501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<sst xmlns="http://schemas.openxmlformats.org/spreadsheetml/2006/main" count="367" uniqueCount="230">
  <si>
    <t xml:space="preserve">Gym equipment register</t>
  </si>
  <si>
    <t xml:space="preserve">Free template from ClubPilot: clubpilot.au/resources</t>
  </si>
  <si>
    <t xml:space="preserve">One row per piece of equipment, for one club or many. Track what you own, where it is, what it cost and what it is worth now, and see which services, inspections and warranties need attention before they lapse.</t>
  </si>
  <si>
    <t xml:space="preserve">Sheets</t>
  </si>
  <si>
    <t xml:space="preserve">Register</t>
  </si>
  <si>
    <t xml:space="preserve">The list itself. Use one row per asset, even for identical machines, so each keeps its own serial number and service history.</t>
  </si>
  <si>
    <t xml:space="preserve">Service log</t>
  </si>
  <si>
    <t xml:space="preserve">Every service, repair and inspection. Choose the asset ID and the asset, club and category fill in.</t>
  </si>
  <si>
    <t xml:space="preserve">Summary</t>
  </si>
  <si>
    <t xml:space="preserve">Assets, value and service spend by club and by category, what needs attention, and a five-year replacement forecast. Print it for your insurer, accountant or owners.</t>
  </si>
  <si>
    <t xml:space="preserve">Lists</t>
  </si>
  <si>
    <t xml:space="preserve">Your clubs, dropdown options, default useful lives and service intervals, and warning settings.</t>
  </si>
  <si>
    <t xml:space="preserve">How to fill it in</t>
  </si>
  <si>
    <t xml:space="preserve">1. Add your clubs</t>
  </si>
  <si>
    <t xml:space="preserve">Type your club names in the Club column on the Lists sheet. They become the Club dropdown and the rows of the Summary.</t>
  </si>
  <si>
    <t xml:space="preserve">2. Clear the examples</t>
  </si>
  <si>
    <t xml:space="preserve">Rows EQ-001 to EQ-012 and the first four Service log rows are examples, as are the two club names. Clear the white cells or type over them. Prefer to start empty? Download the blank copy from the same page.</t>
  </si>
  <si>
    <t xml:space="preserve">3. White columns</t>
  </si>
  <si>
    <t xml:space="preserve">Type here. Category, Club, Zone, Status, Condition, Depreciation method and Work type are dropdowns.</t>
  </si>
  <si>
    <t xml:space="preserve">4. Grey columns</t>
  </si>
  <si>
    <t xml:space="preserve">Calculated for you. Do not type over them. They cover 300 assets and 500 service entries.</t>
  </si>
  <si>
    <t xml:space="preserve">5. Dates</t>
  </si>
  <si>
    <t xml:space="preserve">Enter dates as dates, for example 12/03/2024. They display as 12 Mar 2024.</t>
  </si>
  <si>
    <t xml:space="preserve">6. Useful life and service</t>
  </si>
  <si>
    <t xml:space="preserve">Leave blank to use the category default from the Lists sheet, or enter a figure for that asset.</t>
  </si>
  <si>
    <t xml:space="preserve">7. After a service or check</t>
  </si>
  <si>
    <t xml:space="preserve">Add a line to the Service log and update Last service or Last inspection on the Register. The next due date and the flag update automatically.</t>
  </si>
  <si>
    <t xml:space="preserve">8. Retiring equipment</t>
  </si>
  <si>
    <t xml:space="preserve">Set Status to Disposed instead of deleting the row. It greys out and drops out of the Summary, but its history stays.</t>
  </si>
  <si>
    <t xml:space="preserve">Flags</t>
  </si>
  <si>
    <t xml:space="preserve">Red</t>
  </si>
  <si>
    <t xml:space="preserve">Out of action, service overdue, inspection overdue or warranty expired.</t>
  </si>
  <si>
    <t xml:space="preserve">Amber</t>
  </si>
  <si>
    <t xml:space="preserve">Service due within 30 days, warranty ending within 60 days, or past its replacement year. Change the warning windows on the Lists sheet.</t>
  </si>
  <si>
    <t xml:space="preserve">Depreciation</t>
  </si>
  <si>
    <t xml:space="preserve">Prime cost</t>
  </si>
  <si>
    <t xml:space="preserve">Spreads the cost evenly over the useful life.</t>
  </si>
  <si>
    <t xml:space="preserve">Diminishing value</t>
  </si>
  <si>
    <t xml:space="preserve">Takes 200% divided by the useful life off the remaining value each year, so more comes off in the early years.</t>
  </si>
  <si>
    <t xml:space="preserve">Please note</t>
  </si>
  <si>
    <t xml:space="preserve">Written-down value is an estimate as at today, useful for insurance and replacement planning. Default useful lives are planning estimates, not ATO effective lives. For your tax return, use your accountant's figures.</t>
  </si>
  <si>
    <t xml:space="preserve">Google Sheets</t>
  </si>
  <si>
    <t xml:space="preserve">Upload this file to Google Drive and open it with Google Sheets. The formulas, dropdowns and flags work there too.</t>
  </si>
  <si>
    <t xml:space="preserve">Using ClubPilot?</t>
  </si>
  <si>
    <t xml:space="preserve">The Club, Asset, Serial number, Supplier, Supplier reference, Actual cost and job number columns use the same names as a ClubPilot maintenance job, so you can copy details straight across when you log a fault.</t>
  </si>
  <si>
    <t xml:space="preserve">Outgrowing the spreadsheet?</t>
  </si>
  <si>
    <t xml:space="preserve">ClubPilot keeps faults, quotes, approvals, suppliers and service evidence together for every club, with reminders before anything lapses. Start a 30-day free trial at clubpilot.au.</t>
  </si>
  <si>
    <t xml:space="preserve">Asset ID</t>
  </si>
  <si>
    <t xml:space="preserve">Asset</t>
  </si>
  <si>
    <t xml:space="preserve">Category</t>
  </si>
  <si>
    <t xml:space="preserve">Club</t>
  </si>
  <si>
    <t xml:space="preserve">Zone / area</t>
  </si>
  <si>
    <t xml:space="preserve">Brand</t>
  </si>
  <si>
    <t xml:space="preserve">Model</t>
  </si>
  <si>
    <t xml:space="preserve">Serial number</t>
  </si>
  <si>
    <t xml:space="preserve">Status</t>
  </si>
  <si>
    <t xml:space="preserve">Condition</t>
  </si>
  <si>
    <t xml:space="preserve">Purchase date</t>
  </si>
  <si>
    <t xml:space="preserve">Purchase cost ($)</t>
  </si>
  <si>
    <t xml:space="preserve">Supplier</t>
  </si>
  <si>
    <t xml:space="preserve">Useful life (years)
blank = default</t>
  </si>
  <si>
    <t xml:space="preserve">Depreciation method</t>
  </si>
  <si>
    <t xml:space="preserve">Life used (years)</t>
  </si>
  <si>
    <t xml:space="preserve">Age (years)</t>
  </si>
  <si>
    <t xml:space="preserve">Written-down value ($)</t>
  </si>
  <si>
    <t xml:space="preserve">Replace by (year)</t>
  </si>
  <si>
    <t xml:space="preserve">Warranty expiry</t>
  </si>
  <si>
    <t xml:space="preserve">Service every (months)
blank = default</t>
  </si>
  <si>
    <t xml:space="preserve">Last service</t>
  </si>
  <si>
    <t xml:space="preserve">Next service due</t>
  </si>
  <si>
    <t xml:space="preserve">Service supplier</t>
  </si>
  <si>
    <t xml:space="preserve">Last inspection</t>
  </si>
  <si>
    <t xml:space="preserve">Next inspection due</t>
  </si>
  <si>
    <t xml:space="preserve">Flag</t>
  </si>
  <si>
    <t xml:space="preserve">Notes</t>
  </si>
  <si>
    <t xml:space="preserve">EQ-001</t>
  </si>
  <si>
    <t xml:space="preserve">Treadmill 01</t>
  </si>
  <si>
    <t xml:space="preserve">Cardio</t>
  </si>
  <si>
    <t xml:space="preserve">Example Club North</t>
  </si>
  <si>
    <t xml:space="preserve">Cardio floor</t>
  </si>
  <si>
    <t xml:space="preserve">Life Fitness</t>
  </si>
  <si>
    <t xml:space="preserve">Integrity SC</t>
  </si>
  <si>
    <t xml:space="preserve">LF-TM-48213</t>
  </si>
  <si>
    <t xml:space="preserve">In service</t>
  </si>
  <si>
    <t xml:space="preserve">Good</t>
  </si>
  <si>
    <t xml:space="preserve">Example Supplier Pty Ltd</t>
  </si>
  <si>
    <t xml:space="preserve">Example Service Co</t>
  </si>
  <si>
    <t xml:space="preserve">EQ-002</t>
  </si>
  <si>
    <t xml:space="preserve">Treadmill 02</t>
  </si>
  <si>
    <t xml:space="preserve">LF-TM-48214</t>
  </si>
  <si>
    <t xml:space="preserve">EQ-003</t>
  </si>
  <si>
    <t xml:space="preserve">Indoor cycle 01</t>
  </si>
  <si>
    <t xml:space="preserve">Spin studio</t>
  </si>
  <si>
    <t xml:space="preserve">Keiser</t>
  </si>
  <si>
    <t xml:space="preserve">M3i</t>
  </si>
  <si>
    <t xml:space="preserve">KM3-20931</t>
  </si>
  <si>
    <t xml:space="preserve">One row for each bike</t>
  </si>
  <si>
    <t xml:space="preserve">EQ-004</t>
  </si>
  <si>
    <t xml:space="preserve">Rowing machine 01</t>
  </si>
  <si>
    <t xml:space="preserve">Example Club South</t>
  </si>
  <si>
    <t xml:space="preserve">Concept2</t>
  </si>
  <si>
    <t xml:space="preserve">RowErg</t>
  </si>
  <si>
    <t xml:space="preserve">C2-551870</t>
  </si>
  <si>
    <t xml:space="preserve">Fair</t>
  </si>
  <si>
    <t xml:space="preserve">In-house</t>
  </si>
  <si>
    <t xml:space="preserve">Extended warranty ends soon</t>
  </si>
  <si>
    <t xml:space="preserve">EQ-005</t>
  </si>
  <si>
    <t xml:space="preserve">Dual cable crossover</t>
  </si>
  <si>
    <t xml:space="preserve">Selectorised strength</t>
  </si>
  <si>
    <t xml:space="preserve">Strength floor</t>
  </si>
  <si>
    <t xml:space="preserve">Matrix</t>
  </si>
  <si>
    <t xml:space="preserve">Versa</t>
  </si>
  <si>
    <t xml:space="preserve">MX-CC-7781</t>
  </si>
  <si>
    <t xml:space="preserve">Check cables for fraying</t>
  </si>
  <si>
    <t xml:space="preserve">EQ-006</t>
  </si>
  <si>
    <t xml:space="preserve">Leg press (plate-loaded)</t>
  </si>
  <si>
    <t xml:space="preserve">Plate-loaded strength</t>
  </si>
  <si>
    <t xml:space="preserve">Hammer Strength</t>
  </si>
  <si>
    <t xml:space="preserve">Linear Leg Press</t>
  </si>
  <si>
    <t xml:space="preserve">HS-LP-2290</t>
  </si>
  <si>
    <t xml:space="preserve">Out of order</t>
  </si>
  <si>
    <t xml:space="preserve">Poor</t>
  </si>
  <si>
    <t xml:space="preserve">Carriage bearing worn; tagged out. Job CP-1042</t>
  </si>
  <si>
    <t xml:space="preserve">EQ-007</t>
  </si>
  <si>
    <t xml:space="preserve">Power rack 01</t>
  </si>
  <si>
    <t xml:space="preserve">Racks and benches</t>
  </si>
  <si>
    <t xml:space="preserve">Free weights area</t>
  </si>
  <si>
    <t xml:space="preserve">Rogue</t>
  </si>
  <si>
    <t xml:space="preserve">R-4</t>
  </si>
  <si>
    <t xml:space="preserve">RG-R4-10442</t>
  </si>
  <si>
    <t xml:space="preserve">EQ-008</t>
  </si>
  <si>
    <t xml:space="preserve">Dumbbells 2.5-40 kg</t>
  </si>
  <si>
    <t xml:space="preserve">Free weights</t>
  </si>
  <si>
    <t xml:space="preserve">Generic</t>
  </si>
  <si>
    <t xml:space="preserve">Rubber hex</t>
  </si>
  <si>
    <t xml:space="preserve">Count and check handles monthly</t>
  </si>
  <si>
    <t xml:space="preserve">EQ-009</t>
  </si>
  <si>
    <t xml:space="preserve">Adjustable bench 03</t>
  </si>
  <si>
    <t xml:space="preserve">Adjustable 3.0</t>
  </si>
  <si>
    <t xml:space="preserve">RG-AB-8812</t>
  </si>
  <si>
    <t xml:space="preserve">Upholstery split on seat</t>
  </si>
  <si>
    <t xml:space="preserve">EQ-010</t>
  </si>
  <si>
    <t xml:space="preserve">Rubber flooring 15 mm</t>
  </si>
  <si>
    <t xml:space="preserve">Flooring</t>
  </si>
  <si>
    <t xml:space="preserve">15 mm tiles</t>
  </si>
  <si>
    <t xml:space="preserve">Lifting at platform edges</t>
  </si>
  <si>
    <t xml:space="preserve">EQ-011</t>
  </si>
  <si>
    <t xml:space="preserve">Defibrillator (AED)</t>
  </si>
  <si>
    <t xml:space="preserve">Facility and safety</t>
  </si>
  <si>
    <t xml:space="preserve">Reception</t>
  </si>
  <si>
    <t xml:space="preserve">AED</t>
  </si>
  <si>
    <t xml:space="preserve">AED-30477</t>
  </si>
  <si>
    <t xml:space="preserve">Check pads and battery expiry monthly</t>
  </si>
  <si>
    <t xml:space="preserve">EQ-012</t>
  </si>
  <si>
    <t xml:space="preserve">Cross trainer 02</t>
  </si>
  <si>
    <t xml:space="preserve">Storage</t>
  </si>
  <si>
    <t xml:space="preserve">Precor</t>
  </si>
  <si>
    <t xml:space="preserve">EFX 835</t>
  </si>
  <si>
    <t xml:space="preserve">PC-EFX-3391</t>
  </si>
  <si>
    <t xml:space="preserve">Disposed</t>
  </si>
  <si>
    <t xml:space="preserve">Sold for parts June 2026; row kept for history</t>
  </si>
  <si>
    <t xml:space="preserve">Date</t>
  </si>
  <si>
    <t xml:space="preserve">Work type</t>
  </si>
  <si>
    <t xml:space="preserve">Issue / work done</t>
  </si>
  <si>
    <t xml:space="preserve">Supplier reference</t>
  </si>
  <si>
    <t xml:space="preserve">Actual cost ($)</t>
  </si>
  <si>
    <t xml:space="preserve">ClubPilot job number</t>
  </si>
  <si>
    <t xml:space="preserve">Checked and returned to service by</t>
  </si>
  <si>
    <t xml:space="preserve">Planned service</t>
  </si>
  <si>
    <t xml:space="preserve">Six-monthly service: belt and deck checked, lubricated</t>
  </si>
  <si>
    <t xml:space="preserve">INV-2231</t>
  </si>
  <si>
    <t xml:space="preserve">Club manager</t>
  </si>
  <si>
    <t xml:space="preserve">Six-monthly service; running belt adjusted</t>
  </si>
  <si>
    <t xml:space="preserve">INV-2310</t>
  </si>
  <si>
    <t xml:space="preserve">Inspection</t>
  </si>
  <si>
    <t xml:space="preserve">Carriage bearing worn; quote requested and machine tagged out</t>
  </si>
  <si>
    <t xml:space="preserve">Q-5521</t>
  </si>
  <si>
    <t xml:space="preserve">CP-1042</t>
  </si>
  <si>
    <t xml:space="preserve">Parts replaced</t>
  </si>
  <si>
    <t xml:space="preserve">Both cables replaced after fraying was reported</t>
  </si>
  <si>
    <t xml:space="preserve">INV-2287</t>
  </si>
  <si>
    <t xml:space="preserve">Gym equipment summary</t>
  </si>
  <si>
    <t xml:space="preserve">As at</t>
  </si>
  <si>
    <t xml:space="preserve">Disposed equipment is left out of every figure on this page.</t>
  </si>
  <si>
    <t xml:space="preserve">By club</t>
  </si>
  <si>
    <t xml:space="preserve">Assets</t>
  </si>
  <si>
    <t xml:space="preserve">Service and repair spend, last 12 months ($)</t>
  </si>
  <si>
    <t xml:space="preserve">Needs attention</t>
  </si>
  <si>
    <t xml:space="preserve">All clubs</t>
  </si>
  <si>
    <t xml:space="preserve">Club names come from the Lists sheet. Needs attention counts assets with any flag other than OK.</t>
  </si>
  <si>
    <t xml:space="preserve">By category</t>
  </si>
  <si>
    <t xml:space="preserve">Due for replacement</t>
  </si>
  <si>
    <t xml:space="preserve">Total</t>
  </si>
  <si>
    <t xml:space="preserve">Item</t>
  </si>
  <si>
    <t xml:space="preserve">Count</t>
  </si>
  <si>
    <t xml:space="preserve">Out of action (out of order or under repair)</t>
  </si>
  <si>
    <t xml:space="preserve">Service overdue</t>
  </si>
  <si>
    <t xml:space="preserve">Inspection overdue</t>
  </si>
  <si>
    <t xml:space="preserve">Warranty expired</t>
  </si>
  <si>
    <t xml:space="preserve">Service due soon</t>
  </si>
  <si>
    <t xml:space="preserve">Warranty ending soon</t>
  </si>
  <si>
    <t xml:space="preserve">No serial number recorded</t>
  </si>
  <si>
    <t xml:space="preserve">No club recorded</t>
  </si>
  <si>
    <t xml:space="preserve">Each asset counts once, under its most urgent flag. Filter the Flag column on the Register to see which.</t>
  </si>
  <si>
    <t xml:space="preserve">Replacement forecast</t>
  </si>
  <si>
    <t xml:space="preserve">Replace by</t>
  </si>
  <si>
    <t xml:space="preserve">Original cost ($)</t>
  </si>
  <si>
    <t xml:space="preserve">Overdue (earlier years)</t>
  </si>
  <si>
    <t xml:space="preserve">Original cost is a rough guide only. Get current quotes before you set a budget.</t>
  </si>
  <si>
    <t xml:space="preserve">Default useful life (years)</t>
  </si>
  <si>
    <t xml:space="preserve">Default service interval (months)</t>
  </si>
  <si>
    <t xml:space="preserve">Setting</t>
  </si>
  <si>
    <t xml:space="preserve">Value</t>
  </si>
  <si>
    <t xml:space="preserve">Service due warning (days)</t>
  </si>
  <si>
    <t xml:space="preserve">Repair</t>
  </si>
  <si>
    <t xml:space="preserve">Warranty warning (days)</t>
  </si>
  <si>
    <t xml:space="preserve">Under repair</t>
  </si>
  <si>
    <t xml:space="preserve">Inspection interval (days)</t>
  </si>
  <si>
    <t xml:space="preserve">Functional zone</t>
  </si>
  <si>
    <t xml:space="preserve">In storage</t>
  </si>
  <si>
    <t xml:space="preserve">Group fitness studio</t>
  </si>
  <si>
    <t xml:space="preserve">Warranty claim</t>
  </si>
  <si>
    <t xml:space="preserve">Type your club names in the Club column, one per row (up to 20). Blue numbers are settings you can change. Add zones below the zone list, and categories in rows 12 and 13 with their life and interval.</t>
  </si>
  <si>
    <t xml:space="preserve">Functional training</t>
  </si>
  <si>
    <t xml:space="preserve">New equipment</t>
  </si>
  <si>
    <t xml:space="preserve">Group fitness</t>
  </si>
  <si>
    <t xml:space="preserve">Recovery area</t>
  </si>
  <si>
    <t xml:space="preserve">Recovery and wellness</t>
  </si>
  <si>
    <t xml:space="preserve">Change rooms</t>
  </si>
  <si>
    <t xml:space="preserve">Default useful lives and service intervals are indicative commercial-use estimates for planning and replacement budgeting. Change them to suit your equipment and the manufacturer's instructions. For tax depreciation, use the ATO's effective life guidance or your accountant's figures.</t>
  </si>
</sst>
</file>

<file path=xl/styles.xml><?xml version="1.0" encoding="utf-8"?>
<styleSheet xmlns="http://schemas.openxmlformats.org/spreadsheetml/2006/main">
  <numFmts count="6">
    <numFmt numFmtId="164" formatCode="General"/>
    <numFmt numFmtId="165" formatCode="d\ mmm\ yyyy"/>
    <numFmt numFmtId="166" formatCode="\$#,##0;&quot;($&quot;#,##0\);\-"/>
    <numFmt numFmtId="167" formatCode="0"/>
    <numFmt numFmtId="168" formatCode="0.0"/>
    <numFmt numFmtId="169" formatCode="0;\-0;\-"/>
  </numFmts>
  <fonts count="19">
    <font>
      <sz val="11"/>
      <color theme="1"/>
      <name val="Calibri"/>
      <family val="2"/>
      <charset val="1"/>
    </font>
    <font>
      <sz val="10"/>
      <name val="Arial"/>
      <family val="0"/>
    </font>
    <font>
      <sz val="10"/>
      <name val="Arial"/>
      <family val="0"/>
    </font>
    <font>
      <sz val="10"/>
      <name val="Arial"/>
      <family val="0"/>
    </font>
    <font>
      <b val="true"/>
      <sz val="22"/>
      <color rgb="FF19211D"/>
      <name val="Arial"/>
      <family val="0"/>
      <charset val="1"/>
    </font>
    <font>
      <b val="true"/>
      <sz val="10"/>
      <color rgb="FFB51D3A"/>
      <name val="Arial"/>
      <family val="0"/>
      <charset val="1"/>
    </font>
    <font>
      <sz val="11"/>
      <color rgb="FF19211D"/>
      <name val="Arial"/>
      <family val="0"/>
      <charset val="1"/>
    </font>
    <font>
      <b val="true"/>
      <sz val="12"/>
      <color rgb="FFB51D3A"/>
      <name val="Arial"/>
      <family val="0"/>
      <charset val="1"/>
    </font>
    <font>
      <b val="true"/>
      <sz val="10"/>
      <color rgb="FF19211D"/>
      <name val="Arial"/>
      <family val="0"/>
      <charset val="1"/>
    </font>
    <font>
      <sz val="10"/>
      <color rgb="FF19211D"/>
      <name val="Arial"/>
      <family val="0"/>
      <charset val="1"/>
    </font>
    <font>
      <b val="true"/>
      <sz val="10"/>
      <color rgb="FF8E1630"/>
      <name val="Arial"/>
      <family val="0"/>
      <charset val="1"/>
    </font>
    <font>
      <b val="true"/>
      <sz val="10"/>
      <color rgb="FF7A5200"/>
      <name val="Arial"/>
      <family val="0"/>
      <charset val="1"/>
    </font>
    <font>
      <u val="single"/>
      <sz val="10"/>
      <color rgb="FFB51D3A"/>
      <name val="Arial"/>
      <family val="0"/>
      <charset val="1"/>
    </font>
    <font>
      <b val="true"/>
      <sz val="10"/>
      <color rgb="FFFFFFFF"/>
      <name val="Arial"/>
      <family val="0"/>
      <charset val="1"/>
    </font>
    <font>
      <b val="true"/>
      <sz val="16"/>
      <color rgb="FF19211D"/>
      <name val="Arial"/>
      <family val="0"/>
      <charset val="1"/>
    </font>
    <font>
      <sz val="10"/>
      <color rgb="FF526059"/>
      <name val="Arial"/>
      <family val="0"/>
      <charset val="1"/>
    </font>
    <font>
      <i val="true"/>
      <sz val="9"/>
      <color rgb="FF526059"/>
      <name val="Arial"/>
      <family val="0"/>
      <charset val="1"/>
    </font>
    <font>
      <sz val="10"/>
      <color rgb="FF008000"/>
      <name val="Arial"/>
      <family val="0"/>
      <charset val="1"/>
    </font>
    <font>
      <sz val="10"/>
      <color rgb="FF0000FF"/>
      <name val="Arial"/>
      <family val="0"/>
      <charset val="1"/>
    </font>
  </fonts>
  <fills count="8">
    <fill>
      <patternFill patternType="none"/>
    </fill>
    <fill>
      <patternFill patternType="gray125"/>
    </fill>
    <fill>
      <patternFill patternType="solid">
        <fgColor rgb="FFF3F5F2"/>
        <bgColor rgb="FFFFFFFF"/>
      </patternFill>
    </fill>
    <fill>
      <patternFill patternType="solid">
        <fgColor rgb="FFF4C7CF"/>
        <bgColor rgb="FFCBD3CE"/>
      </patternFill>
    </fill>
    <fill>
      <patternFill patternType="solid">
        <fgColor rgb="FFFFF1C7"/>
        <bgColor rgb="FFF3F5F2"/>
      </patternFill>
    </fill>
    <fill>
      <patternFill patternType="solid">
        <fgColor rgb="FF19211D"/>
        <bgColor rgb="FF003300"/>
      </patternFill>
    </fill>
    <fill>
      <patternFill patternType="solid">
        <fgColor rgb="FF526059"/>
        <bgColor rgb="FF1E6B3A"/>
      </patternFill>
    </fill>
    <fill>
      <patternFill patternType="solid">
        <fgColor rgb="FFFFFFFF"/>
        <bgColor rgb="FFF3F5F2"/>
      </patternFill>
    </fill>
  </fills>
  <borders count="2">
    <border diagonalUp="false" diagonalDown="false">
      <left/>
      <right/>
      <top/>
      <bottom/>
      <diagonal/>
    </border>
    <border diagonalUp="false" diagonalDown="false">
      <left style="thin">
        <color rgb="FFCBD3CE"/>
      </left>
      <right style="thin">
        <color rgb="FFCBD3CE"/>
      </right>
      <top style="thin">
        <color rgb="FFCBD3CE"/>
      </top>
      <bottom style="thin">
        <color rgb="FFCB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10" fillId="3" borderId="0" xfId="0" applyFont="true" applyBorder="false" applyAlignment="true" applyProtection="false">
      <alignment horizontal="general" vertical="top" textRotation="0" wrapText="true" indent="0" shrinkToFit="false"/>
      <protection locked="true" hidden="false"/>
    </xf>
    <xf numFmtId="164" fontId="11" fillId="4"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5" borderId="1" xfId="0" applyFont="true" applyBorder="true" applyAlignment="true" applyProtection="false">
      <alignment horizontal="center" vertical="center" textRotation="0" wrapText="true" indent="0" shrinkToFit="false"/>
      <protection locked="true" hidden="false"/>
    </xf>
    <xf numFmtId="164" fontId="13" fillId="6"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false" indent="0" shrinkToFit="false"/>
      <protection locked="true" hidden="false"/>
    </xf>
    <xf numFmtId="165" fontId="9" fillId="0" borderId="1" xfId="0" applyFont="true" applyBorder="true" applyAlignment="true" applyProtection="false">
      <alignment horizontal="general" vertical="center" textRotation="0" wrapText="false" indent="0" shrinkToFit="false"/>
      <protection locked="true" hidden="false"/>
    </xf>
    <xf numFmtId="166" fontId="9" fillId="0" borderId="1" xfId="0" applyFont="true" applyBorder="true" applyAlignment="true" applyProtection="false">
      <alignment horizontal="general" vertical="center" textRotation="0" wrapText="false" indent="0" shrinkToFit="false"/>
      <protection locked="true" hidden="false"/>
    </xf>
    <xf numFmtId="167" fontId="9" fillId="0" borderId="1" xfId="0" applyFont="true" applyBorder="true" applyAlignment="true" applyProtection="false">
      <alignment horizontal="general" vertical="center" textRotation="0" wrapText="false" indent="0" shrinkToFit="false"/>
      <protection locked="true" hidden="false"/>
    </xf>
    <xf numFmtId="167" fontId="9" fillId="2" borderId="1" xfId="0" applyFont="true" applyBorder="true" applyAlignment="true" applyProtection="false">
      <alignment horizontal="general" vertical="center" textRotation="0" wrapText="false" indent="0" shrinkToFit="false"/>
      <protection locked="true" hidden="false"/>
    </xf>
    <xf numFmtId="168" fontId="9" fillId="2" borderId="1" xfId="0" applyFont="true" applyBorder="true" applyAlignment="true" applyProtection="false">
      <alignment horizontal="general" vertical="center" textRotation="0" wrapText="false" indent="0" shrinkToFit="false"/>
      <protection locked="true" hidden="false"/>
    </xf>
    <xf numFmtId="166" fontId="9" fillId="2" borderId="1" xfId="0" applyFont="true" applyBorder="true" applyAlignment="true" applyProtection="false">
      <alignment horizontal="general" vertical="center" textRotation="0" wrapText="false" indent="0" shrinkToFit="false"/>
      <protection locked="true" hidden="false"/>
    </xf>
    <xf numFmtId="165" fontId="9" fillId="2" borderId="1" xfId="0" applyFont="true" applyBorder="true" applyAlignment="true" applyProtection="false">
      <alignment horizontal="general" vertical="center" textRotation="0" wrapText="false" indent="0" shrinkToFit="false"/>
      <protection locked="true" hidden="false"/>
    </xf>
    <xf numFmtId="164" fontId="9" fillId="2" borderId="1" xfId="0" applyFont="true" applyBorder="true" applyAlignment="true" applyProtection="false">
      <alignment horizontal="general" vertical="center" textRotation="0" wrapText="fals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9" fontId="9" fillId="0" borderId="1" xfId="0" applyFont="true" applyBorder="true" applyAlignment="true" applyProtection="false">
      <alignment horizontal="center"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9" fontId="8" fillId="2" borderId="1" xfId="0" applyFont="true" applyBorder="true" applyAlignment="true" applyProtection="false">
      <alignment horizontal="center"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true" applyProtection="false">
      <alignment horizontal="left" vertical="bottom" textRotation="0" wrapText="false" indent="0" shrinkToFit="false"/>
      <protection locked="true" hidden="false"/>
    </xf>
    <xf numFmtId="164" fontId="13" fillId="5" borderId="1" xfId="0" applyFont="true" applyBorder="true" applyAlignment="true" applyProtection="false">
      <alignment horizontal="general" vertical="center" textRotation="0" wrapText="true" indent="0" shrinkToFit="false"/>
      <protection locked="true" hidden="false"/>
    </xf>
    <xf numFmtId="164" fontId="18" fillId="0" borderId="1" xfId="0" applyFont="true" applyBorder="true" applyAlignment="false" applyProtection="false">
      <alignment horizontal="general" vertical="bottom" textRotation="0" wrapText="false" indent="0" shrinkToFit="false"/>
      <protection locked="true" hidden="false"/>
    </xf>
    <xf numFmtId="164" fontId="9" fillId="7" borderId="1" xfId="0" applyFont="true" applyBorder="true" applyAlignment="false" applyProtection="false">
      <alignment horizontal="general" vertical="bottom" textRotation="0" wrapText="fals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6">
    <dxf>
      <fill>
        <patternFill patternType="solid">
          <fgColor rgb="FF19211D"/>
          <bgColor rgb="FF000000"/>
        </patternFill>
      </fill>
    </dxf>
    <dxf>
      <fill>
        <patternFill patternType="solid">
          <bgColor rgb="FF000000"/>
        </patternFill>
      </fill>
    </dxf>
    <dxf>
      <fill>
        <patternFill patternType="solid">
          <fgColor rgb="FFA0A8A3"/>
          <bgColor rgb="FF000000"/>
        </patternFill>
      </fill>
    </dxf>
    <dxf>
      <fill>
        <patternFill patternType="solid">
          <fgColor rgb="FFFFFFFF"/>
          <bgColor rgb="FF000000"/>
        </patternFill>
      </fill>
    </dxf>
    <dxf>
      <fill>
        <patternFill patternType="solid">
          <fgColor rgb="FF526059"/>
          <bgColor rgb="FF000000"/>
        </patternFill>
      </fill>
    </dxf>
    <dxf>
      <fill>
        <patternFill patternType="solid">
          <fgColor rgb="FFF3F5F2"/>
          <bgColor rgb="FF000000"/>
        </patternFill>
      </fill>
    </dxf>
    <dxf>
      <fill>
        <patternFill patternType="solid">
          <fgColor rgb="FFFFF1C7"/>
          <bgColor rgb="FF000000"/>
        </patternFill>
      </fill>
    </dxf>
    <dxf>
      <fill>
        <patternFill patternType="solid">
          <fgColor rgb="FF7A5200"/>
          <bgColor rgb="FF000000"/>
        </patternFill>
      </fill>
    </dxf>
    <dxf>
      <fill>
        <patternFill patternType="solid">
          <fgColor rgb="FFF4C7CF"/>
          <bgColor rgb="FF000000"/>
        </patternFill>
      </fill>
    </dxf>
    <dxf>
      <fill>
        <patternFill patternType="solid">
          <fgColor rgb="FF8E1630"/>
          <bgColor rgb="FF000000"/>
        </patternFill>
      </fill>
    </dxf>
    <dxf>
      <fill>
        <patternFill patternType="solid">
          <fgColor rgb="FFDCEFE3"/>
          <bgColor rgb="FF000000"/>
        </patternFill>
      </fill>
    </dxf>
    <dxf>
      <fill>
        <patternFill patternType="solid">
          <fgColor rgb="FF1E6B3A"/>
          <bgColor rgb="FF000000"/>
        </patternFill>
      </fill>
    </dxf>
    <dxf>
      <font>
        <name val="Arial"/>
        <charset val="1"/>
        <family val="0"/>
        <i val="1"/>
        <color rgb="FFA0A8A3"/>
        <sz val="10"/>
      </font>
    </dxf>
    <dxf>
      <font>
        <name val="Arial"/>
        <charset val="1"/>
        <family val="0"/>
        <b val="1"/>
        <color rgb="FF8E1630"/>
        <sz val="10"/>
      </font>
      <fill>
        <patternFill>
          <bgColor rgb="FFF4C7CF"/>
        </patternFill>
      </fill>
    </dxf>
    <dxf>
      <font>
        <name val="Arial"/>
        <charset val="1"/>
        <family val="0"/>
        <b val="1"/>
        <color rgb="FF7A5200"/>
        <sz val="10"/>
      </font>
      <fill>
        <patternFill>
          <bgColor rgb="FFFFF1C7"/>
        </patternFill>
      </fill>
    </dxf>
    <dxf>
      <font>
        <name val="Arial"/>
        <charset val="1"/>
        <family val="0"/>
        <b val="1"/>
        <color rgb="FF1E6B3A"/>
        <sz val="10"/>
      </font>
      <fill>
        <patternFill>
          <bgColor rgb="FFDCEFE3"/>
        </patternFill>
      </fill>
    </dxf>
  </dxfs>
  <colors>
    <indexedColors>
      <rgbColor rgb="FF000000"/>
      <rgbColor rgb="FFFFFFFF"/>
      <rgbColor rgb="FFFF0000"/>
      <rgbColor rgb="FF00FF00"/>
      <rgbColor rgb="FF0000FF"/>
      <rgbColor rgb="FFFFFF00"/>
      <rgbColor rgb="FFFF00FF"/>
      <rgbColor rgb="FF00FFFF"/>
      <rgbColor rgb="FF8E1630"/>
      <rgbColor rgb="FF008000"/>
      <rgbColor rgb="FF000080"/>
      <rgbColor rgb="FF808000"/>
      <rgbColor rgb="FF800080"/>
      <rgbColor rgb="FF1E6B3A"/>
      <rgbColor rgb="FFCBD3CE"/>
      <rgbColor rgb="FF808080"/>
      <rgbColor rgb="FFA0A8A3"/>
      <rgbColor rgb="FFB51D3A"/>
      <rgbColor rgb="FFFFF1C7"/>
      <rgbColor rgb="FFF3F5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E3"/>
      <rgbColor rgb="FFFFFF99"/>
      <rgbColor rgb="FF99CCFF"/>
      <rgbColor rgb="FFFF99CC"/>
      <rgbColor rgb="FFCC99FF"/>
      <rgbColor rgb="FFF4C7CF"/>
      <rgbColor rgb="FF3366FF"/>
      <rgbColor rgb="FF33CCCC"/>
      <rgbColor rgb="FF99CC00"/>
      <rgbColor rgb="FFFFCC00"/>
      <rgbColor rgb="FFFF9900"/>
      <rgbColor rgb="FFFF6600"/>
      <rgbColor rgb="FF526059"/>
      <rgbColor rgb="FF8A948E"/>
      <rgbColor rgb="FF003366"/>
      <rgbColor rgb="FF339966"/>
      <rgbColor rgb="FF003300"/>
      <rgbColor rgb="FF333300"/>
      <rgbColor rgb="FF7A5200"/>
      <rgbColor rgb="FF993366"/>
      <rgbColor rgb="FF333399"/>
      <rgbColor rgb="FF19211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1618920</xdr:colOff>
      <xdr:row>3</xdr:row>
      <xdr:rowOff>113760</xdr:rowOff>
    </xdr:to>
    <xdr:pic>
      <xdr:nvPicPr>
        <xdr:cNvPr id="0" name="Image 1" descr="Picture"/>
        <xdr:cNvPicPr/>
      </xdr:nvPicPr>
      <xdr:blipFill>
        <a:blip r:embed="rId1"/>
        <a:stretch/>
      </xdr:blipFill>
      <xdr:spPr>
        <a:xfrm>
          <a:off x="211320" y="190440"/>
          <a:ext cx="1618920" cy="4950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lubpilot.au/resources/gym-equipment-register-template" TargetMode="External"/><Relationship Id="rId2" Type="http://schemas.openxmlformats.org/officeDocument/2006/relationships/hyperlink" Target="https://clubpilot.au/app/start-trial?source=resources/gym-equipment-register-template"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51D3A"/>
    <pageSetUpPr fitToPage="true"/>
  </sheetPr>
  <dimension ref="B6:C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84"/>
  </cols>
  <sheetData>
    <row r="6" customFormat="false" ht="26.8" hidden="false" customHeight="false" outlineLevel="0" collapsed="false">
      <c r="B6" s="1" t="s">
        <v>0</v>
      </c>
    </row>
    <row r="7" customFormat="false" ht="15" hidden="false" customHeight="false" outlineLevel="0" collapsed="false">
      <c r="B7" s="2" t="s">
        <v>1</v>
      </c>
    </row>
    <row r="9" customFormat="false" ht="21.75" hidden="false" customHeight="true" outlineLevel="0" collapsed="false">
      <c r="B9" s="3" t="s">
        <v>2</v>
      </c>
      <c r="C9" s="3"/>
    </row>
    <row r="10" customFormat="false" ht="15" hidden="false" customHeight="false" outlineLevel="0" collapsed="false">
      <c r="B10" s="3"/>
      <c r="C10" s="3"/>
    </row>
    <row r="12" customFormat="false" ht="15" hidden="false" customHeight="false" outlineLevel="0" collapsed="false">
      <c r="B12" s="4" t="s">
        <v>3</v>
      </c>
    </row>
    <row r="13" customFormat="false" ht="30" hidden="false" customHeight="true" outlineLevel="0" collapsed="false">
      <c r="B13" s="5" t="s">
        <v>4</v>
      </c>
      <c r="C13" s="6" t="s">
        <v>5</v>
      </c>
    </row>
    <row r="14" customFormat="false" ht="30" hidden="false" customHeight="true" outlineLevel="0" collapsed="false">
      <c r="B14" s="5" t="s">
        <v>6</v>
      </c>
      <c r="C14" s="6" t="s">
        <v>7</v>
      </c>
    </row>
    <row r="15" customFormat="false" ht="30" hidden="false" customHeight="true" outlineLevel="0" collapsed="false">
      <c r="B15" s="5" t="s">
        <v>8</v>
      </c>
      <c r="C15" s="6" t="s">
        <v>9</v>
      </c>
    </row>
    <row r="16" customFormat="false" ht="30" hidden="false" customHeight="true" outlineLevel="0" collapsed="false">
      <c r="B16" s="5" t="s">
        <v>10</v>
      </c>
      <c r="C16" s="6" t="s">
        <v>11</v>
      </c>
    </row>
    <row r="18" customFormat="false" ht="15" hidden="false" customHeight="false" outlineLevel="0" collapsed="false">
      <c r="B18" s="4" t="s">
        <v>12</v>
      </c>
    </row>
    <row r="19" customFormat="false" ht="30" hidden="false" customHeight="true" outlineLevel="0" collapsed="false">
      <c r="B19" s="5" t="s">
        <v>13</v>
      </c>
      <c r="C19" s="6" t="s">
        <v>14</v>
      </c>
    </row>
    <row r="20" customFormat="false" ht="45" hidden="false" customHeight="true" outlineLevel="0" collapsed="false">
      <c r="B20" s="5" t="s">
        <v>15</v>
      </c>
      <c r="C20" s="6" t="s">
        <v>16</v>
      </c>
    </row>
    <row r="21" customFormat="false" ht="30" hidden="false" customHeight="true" outlineLevel="0" collapsed="false">
      <c r="B21" s="7" t="s">
        <v>17</v>
      </c>
      <c r="C21" s="6" t="s">
        <v>18</v>
      </c>
    </row>
    <row r="22" customFormat="false" ht="15" hidden="false" customHeight="true" outlineLevel="0" collapsed="false">
      <c r="B22" s="8" t="s">
        <v>19</v>
      </c>
      <c r="C22" s="6" t="s">
        <v>20</v>
      </c>
    </row>
    <row r="23" customFormat="false" ht="15" hidden="false" customHeight="true" outlineLevel="0" collapsed="false">
      <c r="B23" s="5" t="s">
        <v>21</v>
      </c>
      <c r="C23" s="6" t="s">
        <v>22</v>
      </c>
    </row>
    <row r="24" customFormat="false" ht="30" hidden="false" customHeight="true" outlineLevel="0" collapsed="false">
      <c r="B24" s="5" t="s">
        <v>23</v>
      </c>
      <c r="C24" s="6" t="s">
        <v>24</v>
      </c>
    </row>
    <row r="25" customFormat="false" ht="30" hidden="false" customHeight="true" outlineLevel="0" collapsed="false">
      <c r="B25" s="5" t="s">
        <v>25</v>
      </c>
      <c r="C25" s="6" t="s">
        <v>26</v>
      </c>
    </row>
    <row r="26" customFormat="false" ht="30" hidden="false" customHeight="true" outlineLevel="0" collapsed="false">
      <c r="B26" s="5" t="s">
        <v>27</v>
      </c>
      <c r="C26" s="6" t="s">
        <v>28</v>
      </c>
    </row>
    <row r="28" customFormat="false" ht="15" hidden="false" customHeight="false" outlineLevel="0" collapsed="false">
      <c r="B28" s="4" t="s">
        <v>29</v>
      </c>
    </row>
    <row r="29" customFormat="false" ht="15" hidden="false" customHeight="true" outlineLevel="0" collapsed="false">
      <c r="B29" s="9" t="s">
        <v>30</v>
      </c>
      <c r="C29" s="6" t="s">
        <v>31</v>
      </c>
    </row>
    <row r="30" customFormat="false" ht="30" hidden="false" customHeight="true" outlineLevel="0" collapsed="false">
      <c r="B30" s="10" t="s">
        <v>32</v>
      </c>
      <c r="C30" s="6" t="s">
        <v>33</v>
      </c>
    </row>
    <row r="32" customFormat="false" ht="15" hidden="false" customHeight="false" outlineLevel="0" collapsed="false">
      <c r="B32" s="4" t="s">
        <v>34</v>
      </c>
    </row>
    <row r="33" customFormat="false" ht="15" hidden="false" customHeight="true" outlineLevel="0" collapsed="false">
      <c r="B33" s="5" t="s">
        <v>35</v>
      </c>
      <c r="C33" s="6" t="s">
        <v>36</v>
      </c>
    </row>
    <row r="34" customFormat="false" ht="30" hidden="false" customHeight="true" outlineLevel="0" collapsed="false">
      <c r="B34" s="5" t="s">
        <v>37</v>
      </c>
      <c r="C34" s="6" t="s">
        <v>38</v>
      </c>
    </row>
    <row r="35" customFormat="false" ht="45" hidden="false" customHeight="true" outlineLevel="0" collapsed="false">
      <c r="B35" s="5" t="s">
        <v>39</v>
      </c>
      <c r="C35" s="6" t="s">
        <v>40</v>
      </c>
    </row>
    <row r="37" customFormat="false" ht="30" hidden="false" customHeight="true" outlineLevel="0" collapsed="false">
      <c r="B37" s="5" t="s">
        <v>41</v>
      </c>
      <c r="C37" s="6" t="s">
        <v>42</v>
      </c>
    </row>
    <row r="38" customFormat="false" ht="45" hidden="false" customHeight="true" outlineLevel="0" collapsed="false">
      <c r="B38" s="5" t="s">
        <v>43</v>
      </c>
      <c r="C38" s="6" t="s">
        <v>44</v>
      </c>
    </row>
    <row r="39" customFormat="false" ht="30" hidden="false" customHeight="true" outlineLevel="0" collapsed="false">
      <c r="B39" s="5" t="s">
        <v>45</v>
      </c>
      <c r="C39" s="11" t="s">
        <v>46</v>
      </c>
    </row>
  </sheetData>
  <mergeCells count="1">
    <mergeCell ref="B9:C10"/>
  </mergeCells>
  <hyperlinks>
    <hyperlink ref="B7" r:id="rId1" display="Free template from ClubPilot: clubpilot.au/resources"/>
    <hyperlink ref="C39" r:id="rId2" display="ClubPilot keeps faults, quotes, approvals, suppliers and service evidence together for every club, with reminders before anything lapses. Start a 30-day free trial at clubpilot.au."/>
  </hyperlinks>
  <printOptions headings="false" gridLines="false" gridLinesSet="true" horizontalCentered="fals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&amp;LClubPilot gym equipment register | clubpilot.au/resources&amp;RPage &amp;P of &amp;N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211D"/>
    <pageSetUpPr fitToPage="true"/>
  </sheetPr>
  <dimension ref="A1:AB3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6"/>
    <col collapsed="false" customWidth="true" hidden="false" outlineLevel="0" max="3" min="3" style="0" width="20"/>
    <col collapsed="false" customWidth="true" hidden="false" outlineLevel="0" max="4" min="4" style="0" width="18"/>
    <col collapsed="false" customWidth="true" hidden="false" outlineLevel="0" max="5" min="5" style="0" width="17"/>
    <col collapsed="false" customWidth="true" hidden="false" outlineLevel="0" max="6" min="6" style="0" width="14"/>
    <col collapsed="false" customWidth="true" hidden="false" outlineLevel="0" max="7" min="7" style="0" width="16"/>
    <col collapsed="false" customWidth="true" hidden="false" outlineLevel="0" max="8" min="8" style="0" width="15"/>
    <col collapsed="false" customWidth="true" hidden="false" outlineLevel="0" max="9" min="9" style="0" width="13"/>
    <col collapsed="false" customWidth="true" hidden="false" outlineLevel="0" max="10" min="10" style="0" width="11"/>
    <col collapsed="false" customWidth="true" hidden="false" outlineLevel="0" max="12" min="11" style="0" width="13"/>
    <col collapsed="false" customWidth="true" hidden="false" outlineLevel="0" max="13" min="13" style="0" width="18"/>
    <col collapsed="false" customWidth="true" hidden="false" outlineLevel="0" max="14" min="14" style="0" width="14"/>
    <col collapsed="false" customWidth="true" hidden="false" outlineLevel="0" max="15" min="15" style="0" width="16"/>
    <col collapsed="false" customWidth="true" hidden="false" outlineLevel="0" max="16" min="16" style="0" width="10"/>
    <col collapsed="false" customWidth="true" hidden="false" outlineLevel="0" max="17" min="17" style="0" width="9"/>
    <col collapsed="false" customWidth="true" hidden="false" outlineLevel="0" max="18" min="18" style="0" width="14"/>
    <col collapsed="false" customWidth="true" hidden="false" outlineLevel="0" max="19" min="19" style="0" width="11"/>
    <col collapsed="false" customWidth="true" hidden="false" outlineLevel="0" max="20" min="20" style="0" width="13"/>
    <col collapsed="false" customWidth="true" hidden="false" outlineLevel="0" max="21" min="21" style="0" width="15"/>
    <col collapsed="false" customWidth="true" hidden="false" outlineLevel="0" max="23" min="22" style="0" width="13"/>
    <col collapsed="false" customWidth="true" hidden="false" outlineLevel="0" max="24" min="24" style="0" width="18"/>
    <col collapsed="false" customWidth="true" hidden="false" outlineLevel="0" max="26" min="25" style="0" width="13"/>
    <col collapsed="false" customWidth="true" hidden="false" outlineLevel="0" max="27" min="27" style="0" width="20"/>
    <col collapsed="false" customWidth="true" hidden="false" outlineLevel="0" max="28" min="28" style="0" width="34"/>
  </cols>
  <sheetData>
    <row r="1" customFormat="false" ht="45.75" hidden="false" customHeight="true" outlineLevel="0" collapsed="false">
      <c r="A1" s="12" t="s">
        <v>47</v>
      </c>
      <c r="B1" s="12" t="s">
        <v>48</v>
      </c>
      <c r="C1" s="12" t="s">
        <v>49</v>
      </c>
      <c r="D1" s="12" t="s">
        <v>50</v>
      </c>
      <c r="E1" s="12" t="s">
        <v>51</v>
      </c>
      <c r="F1" s="12" t="s">
        <v>52</v>
      </c>
      <c r="G1" s="12" t="s">
        <v>53</v>
      </c>
      <c r="H1" s="12" t="s">
        <v>54</v>
      </c>
      <c r="I1" s="12" t="s">
        <v>55</v>
      </c>
      <c r="J1" s="12" t="s">
        <v>56</v>
      </c>
      <c r="K1" s="12" t="s">
        <v>57</v>
      </c>
      <c r="L1" s="12" t="s">
        <v>58</v>
      </c>
      <c r="M1" s="12" t="s">
        <v>59</v>
      </c>
      <c r="N1" s="12" t="s">
        <v>60</v>
      </c>
      <c r="O1" s="12" t="s">
        <v>61</v>
      </c>
      <c r="P1" s="13" t="s">
        <v>62</v>
      </c>
      <c r="Q1" s="13" t="s">
        <v>63</v>
      </c>
      <c r="R1" s="13" t="s">
        <v>64</v>
      </c>
      <c r="S1" s="13" t="s">
        <v>65</v>
      </c>
      <c r="T1" s="12" t="s">
        <v>66</v>
      </c>
      <c r="U1" s="12" t="s">
        <v>67</v>
      </c>
      <c r="V1" s="12" t="s">
        <v>68</v>
      </c>
      <c r="W1" s="13" t="s">
        <v>69</v>
      </c>
      <c r="X1" s="12" t="s">
        <v>70</v>
      </c>
      <c r="Y1" s="12" t="s">
        <v>71</v>
      </c>
      <c r="Z1" s="13" t="s">
        <v>72</v>
      </c>
      <c r="AA1" s="13" t="s">
        <v>73</v>
      </c>
      <c r="AB1" s="12" t="s">
        <v>74</v>
      </c>
    </row>
    <row r="2" customFormat="false" ht="15" hidden="false" customHeight="false" outlineLevel="0" collapsed="false">
      <c r="A2" s="14" t="s">
        <v>75</v>
      </c>
      <c r="B2" s="14" t="s">
        <v>76</v>
      </c>
      <c r="C2" s="14" t="s">
        <v>77</v>
      </c>
      <c r="D2" s="14" t="s">
        <v>78</v>
      </c>
      <c r="E2" s="14" t="s">
        <v>79</v>
      </c>
      <c r="F2" s="14" t="s">
        <v>80</v>
      </c>
      <c r="G2" s="14" t="s">
        <v>81</v>
      </c>
      <c r="H2" s="14" t="s">
        <v>82</v>
      </c>
      <c r="I2" s="14" t="s">
        <v>83</v>
      </c>
      <c r="J2" s="14" t="s">
        <v>84</v>
      </c>
      <c r="K2" s="15" t="n">
        <v>45000</v>
      </c>
      <c r="L2" s="16" t="n">
        <v>14500</v>
      </c>
      <c r="M2" s="14" t="s">
        <v>85</v>
      </c>
      <c r="N2" s="17"/>
      <c r="O2" s="14" t="s">
        <v>35</v>
      </c>
      <c r="P2" s="18" t="n">
        <f aca="false">IF($B2="","",IF($N2&lt;&gt;"",$N2,IFERROR(INDEX(Lists!$B$2:$B$13,MATCH($C2,Lists!$A$2:$A$13,0)),"")))</f>
        <v>7</v>
      </c>
      <c r="Q2" s="19" t="n">
        <f aca="true">IF(OR($B2="",$K2=""),"",(TODAY()-$K2)/365.25)</f>
        <v>3.61670088980151</v>
      </c>
      <c r="R2" s="20" t="n">
        <f aca="true">IF(OR($B2="",$K2="",$L2="",$P2=""),"",IF($I2="Disposed",0,IF($O2="Diminishing value",IF($P2&lt;=2,MAX(0,$L2*(1-((TODAY()-$K2)/365.25)/$P2)),$L2*(1-2/$P2)^((TODAY()-$K2)/365.25)),MAX(0,$L2*(1-((TODAY()-$K2)/365.25)/$P2)))))</f>
        <v>7008.26244255402</v>
      </c>
      <c r="S2" s="18" t="n">
        <f aca="false">IF(OR($K2="",$P2=""),"",YEAR($K2)+ROUND($P2,0))</f>
        <v>2030</v>
      </c>
      <c r="T2" s="15" t="n">
        <v>46461</v>
      </c>
      <c r="U2" s="17"/>
      <c r="V2" s="15" t="n">
        <v>46183</v>
      </c>
      <c r="W2" s="21" t="n">
        <f aca="false">IF(OR($B2="",$I2="Disposed",AND($V2="",$K2=""),IF($U2&lt;&gt;"",$U2,IFERROR(INDEX(Lists!$C$2:$C$13,MATCH($C2,Lists!$A$2:$A$13,0)),""))=""),"",EDATE(IF($V2&lt;&gt;"",$V2,$K2),IF($U2&lt;&gt;"",$U2,IFERROR(INDEX(Lists!$C$2:$C$13,MATCH($C2,Lists!$A$2:$A$13,0)),""))))</f>
        <v>46275</v>
      </c>
      <c r="X2" s="14" t="s">
        <v>86</v>
      </c>
      <c r="Y2" s="15" t="n">
        <v>46315</v>
      </c>
      <c r="Z2" s="21" t="n">
        <f aca="false">IF(OR($B2="",$I2="Disposed",$Y2=""),"",$Y2+Lists!$O$4)</f>
        <v>46345</v>
      </c>
      <c r="AA2" s="22" t="str">
        <f aca="true">IF($B2="","",IF($I2="Disposed","Disposed",IF(OR($I2="Out of order",$I2="Under repair"),"Out of action",IF(AND($W2&lt;&gt;"",$W2&lt;TODAY()),"Service overdue",IF(AND($Z2&lt;&gt;"",$Z2&lt;TODAY()),"Inspection overdue",IF(AND($T2&lt;&gt;"",$T2&lt;TODAY()),"Warranty expired",IF(AND($W2&lt;&gt;"",$W2&lt;=TODAY()+Lists!$O$2),"Service due soon",IF(AND($T2&lt;&gt;"",$T2&lt;=TODAY()+Lists!$O$3),"Warranty ending",IF(AND($S2&lt;&gt;"",$S2&lt;=YEAR(TODAY())),"Due for replacement","OK")))))))))</f>
        <v>Service overdue</v>
      </c>
      <c r="AB2" s="23"/>
    </row>
    <row r="3" customFormat="false" ht="15" hidden="false" customHeight="false" outlineLevel="0" collapsed="false">
      <c r="A3" s="14" t="s">
        <v>87</v>
      </c>
      <c r="B3" s="14" t="s">
        <v>88</v>
      </c>
      <c r="C3" s="14" t="s">
        <v>77</v>
      </c>
      <c r="D3" s="14" t="s">
        <v>78</v>
      </c>
      <c r="E3" s="14" t="s">
        <v>79</v>
      </c>
      <c r="F3" s="14" t="s">
        <v>80</v>
      </c>
      <c r="G3" s="14" t="s">
        <v>81</v>
      </c>
      <c r="H3" s="14" t="s">
        <v>89</v>
      </c>
      <c r="I3" s="14" t="s">
        <v>83</v>
      </c>
      <c r="J3" s="14" t="s">
        <v>84</v>
      </c>
      <c r="K3" s="15" t="n">
        <v>45000</v>
      </c>
      <c r="L3" s="16" t="n">
        <v>14500</v>
      </c>
      <c r="M3" s="14" t="s">
        <v>85</v>
      </c>
      <c r="N3" s="17"/>
      <c r="O3" s="14" t="s">
        <v>35</v>
      </c>
      <c r="P3" s="18" t="n">
        <f aca="false">IF($B3="","",IF($N3&lt;&gt;"",$N3,IFERROR(INDEX(Lists!$B$2:$B$13,MATCH($C3,Lists!$A$2:$A$13,0)),"")))</f>
        <v>7</v>
      </c>
      <c r="Q3" s="19" t="n">
        <f aca="true">IF(OR($B3="",$K3=""),"",(TODAY()-$K3)/365.25)</f>
        <v>3.61670088980151</v>
      </c>
      <c r="R3" s="20" t="n">
        <f aca="true">IF(OR($B3="",$K3="",$L3="",$P3=""),"",IF($I3="Disposed",0,IF($O3="Diminishing value",IF($P3&lt;=2,MAX(0,$L3*(1-((TODAY()-$K3)/365.25)/$P3)),$L3*(1-2/$P3)^((TODAY()-$K3)/365.25)),MAX(0,$L3*(1-((TODAY()-$K3)/365.25)/$P3)))))</f>
        <v>7008.26244255402</v>
      </c>
      <c r="S3" s="18" t="n">
        <f aca="false">IF(OR($K3="",$P3=""),"",YEAR($K3)+ROUND($P3,0))</f>
        <v>2030</v>
      </c>
      <c r="T3" s="15" t="n">
        <v>46461</v>
      </c>
      <c r="U3" s="17"/>
      <c r="V3" s="15" t="n">
        <v>46287</v>
      </c>
      <c r="W3" s="21" t="n">
        <f aca="false">IF(OR($B3="",$I3="Disposed",AND($V3="",$K3=""),IF($U3&lt;&gt;"",$U3,IFERROR(INDEX(Lists!$C$2:$C$13,MATCH($C3,Lists!$A$2:$A$13,0)),""))=""),"",EDATE(IF($V3&lt;&gt;"",$V3,$K3),IF($U3&lt;&gt;"",$U3,IFERROR(INDEX(Lists!$C$2:$C$13,MATCH($C3,Lists!$A$2:$A$13,0)),""))))</f>
        <v>46378</v>
      </c>
      <c r="X3" s="14" t="s">
        <v>86</v>
      </c>
      <c r="Y3" s="15" t="n">
        <v>46315</v>
      </c>
      <c r="Z3" s="21" t="n">
        <f aca="false">IF(OR($B3="",$I3="Disposed",$Y3=""),"",$Y3+Lists!$O$4)</f>
        <v>46345</v>
      </c>
      <c r="AA3" s="22" t="str">
        <f aca="true">IF($B3="","",IF($I3="Disposed","Disposed",IF(OR($I3="Out of order",$I3="Under repair"),"Out of action",IF(AND($W3&lt;&gt;"",$W3&lt;TODAY()),"Service overdue",IF(AND($Z3&lt;&gt;"",$Z3&lt;TODAY()),"Inspection overdue",IF(AND($T3&lt;&gt;"",$T3&lt;TODAY()),"Warranty expired",IF(AND($W3&lt;&gt;"",$W3&lt;=TODAY()+Lists!$O$2),"Service due soon",IF(AND($T3&lt;&gt;"",$T3&lt;=TODAY()+Lists!$O$3),"Warranty ending",IF(AND($S3&lt;&gt;"",$S3&lt;=YEAR(TODAY())),"Due for replacement","OK")))))))))</f>
        <v>OK</v>
      </c>
      <c r="AB3" s="23"/>
    </row>
    <row r="4" customFormat="false" ht="15" hidden="false" customHeight="false" outlineLevel="0" collapsed="false">
      <c r="A4" s="14" t="s">
        <v>90</v>
      </c>
      <c r="B4" s="14" t="s">
        <v>91</v>
      </c>
      <c r="C4" s="14" t="s">
        <v>77</v>
      </c>
      <c r="D4" s="14" t="s">
        <v>78</v>
      </c>
      <c r="E4" s="14" t="s">
        <v>92</v>
      </c>
      <c r="F4" s="14" t="s">
        <v>93</v>
      </c>
      <c r="G4" s="14" t="s">
        <v>94</v>
      </c>
      <c r="H4" s="14" t="s">
        <v>95</v>
      </c>
      <c r="I4" s="14" t="s">
        <v>83</v>
      </c>
      <c r="J4" s="14" t="s">
        <v>84</v>
      </c>
      <c r="K4" s="15" t="n">
        <v>45474</v>
      </c>
      <c r="L4" s="16" t="n">
        <v>2900</v>
      </c>
      <c r="M4" s="14" t="s">
        <v>85</v>
      </c>
      <c r="N4" s="17"/>
      <c r="O4" s="14" t="s">
        <v>35</v>
      </c>
      <c r="P4" s="18" t="n">
        <f aca="false">IF($B4="","",IF($N4&lt;&gt;"",$N4,IFERROR(INDEX(Lists!$B$2:$B$13,MATCH($C4,Lists!$A$2:$A$13,0)),"")))</f>
        <v>7</v>
      </c>
      <c r="Q4" s="19" t="n">
        <f aca="true">IF(OR($B4="",$K4=""),"",(TODAY()-$K4)/365.25)</f>
        <v>2.31895961670089</v>
      </c>
      <c r="R4" s="20" t="n">
        <f aca="true">IF(OR($B4="",$K4="",$L4="",$P4=""),"",IF($I4="Disposed",0,IF($O4="Diminishing value",IF($P4&lt;=2,MAX(0,$L4*(1-((TODAY()-$K4)/365.25)/$P4)),$L4*(1-2/$P4)^((TODAY()-$K4)/365.25)),MAX(0,$L4*(1-((TODAY()-$K4)/365.25)/$P4)))))</f>
        <v>1939.28815879535</v>
      </c>
      <c r="S4" s="18" t="n">
        <f aca="false">IF(OR($K4="",$P4=""),"",YEAR($K4)+ROUND($P4,0))</f>
        <v>2031</v>
      </c>
      <c r="T4" s="15" t="n">
        <v>46569</v>
      </c>
      <c r="U4" s="17"/>
      <c r="V4" s="15" t="n">
        <v>46249</v>
      </c>
      <c r="W4" s="21" t="n">
        <f aca="false">IF(OR($B4="",$I4="Disposed",AND($V4="",$K4=""),IF($U4&lt;&gt;"",$U4,IFERROR(INDEX(Lists!$C$2:$C$13,MATCH($C4,Lists!$A$2:$A$13,0)),""))=""),"",EDATE(IF($V4&lt;&gt;"",$V4,$K4),IF($U4&lt;&gt;"",$U4,IFERROR(INDEX(Lists!$C$2:$C$13,MATCH($C4,Lists!$A$2:$A$13,0)),""))))</f>
        <v>46341</v>
      </c>
      <c r="X4" s="14" t="s">
        <v>86</v>
      </c>
      <c r="Y4" s="15" t="n">
        <v>46315</v>
      </c>
      <c r="Z4" s="21" t="n">
        <f aca="false">IF(OR($B4="",$I4="Disposed",$Y4=""),"",$Y4+Lists!$O$4)</f>
        <v>46345</v>
      </c>
      <c r="AA4" s="22" t="str">
        <f aca="true">IF($B4="","",IF($I4="Disposed","Disposed",IF(OR($I4="Out of order",$I4="Under repair"),"Out of action",IF(AND($W4&lt;&gt;"",$W4&lt;TODAY()),"Service overdue",IF(AND($Z4&lt;&gt;"",$Z4&lt;TODAY()),"Inspection overdue",IF(AND($T4&lt;&gt;"",$T4&lt;TODAY()),"Warranty expired",IF(AND($W4&lt;&gt;"",$W4&lt;=TODAY()+Lists!$O$2),"Service due soon",IF(AND($T4&lt;&gt;"",$T4&lt;=TODAY()+Lists!$O$3),"Warranty ending",IF(AND($S4&lt;&gt;"",$S4&lt;=YEAR(TODAY())),"Due for replacement","OK")))))))))</f>
        <v>Service due soon</v>
      </c>
      <c r="AB4" s="23" t="s">
        <v>96</v>
      </c>
    </row>
    <row r="5" customFormat="false" ht="15" hidden="false" customHeight="false" outlineLevel="0" collapsed="false">
      <c r="A5" s="14" t="s">
        <v>97</v>
      </c>
      <c r="B5" s="14" t="s">
        <v>98</v>
      </c>
      <c r="C5" s="14" t="s">
        <v>77</v>
      </c>
      <c r="D5" s="14" t="s">
        <v>99</v>
      </c>
      <c r="E5" s="14" t="s">
        <v>79</v>
      </c>
      <c r="F5" s="14" t="s">
        <v>100</v>
      </c>
      <c r="G5" s="14" t="s">
        <v>101</v>
      </c>
      <c r="H5" s="14" t="s">
        <v>102</v>
      </c>
      <c r="I5" s="14" t="s">
        <v>83</v>
      </c>
      <c r="J5" s="14" t="s">
        <v>103</v>
      </c>
      <c r="K5" s="15" t="n">
        <v>44602</v>
      </c>
      <c r="L5" s="16" t="n">
        <v>1650</v>
      </c>
      <c r="M5" s="14" t="s">
        <v>85</v>
      </c>
      <c r="N5" s="17"/>
      <c r="O5" s="14" t="s">
        <v>35</v>
      </c>
      <c r="P5" s="18" t="n">
        <f aca="false">IF($B5="","",IF($N5&lt;&gt;"",$N5,IFERROR(INDEX(Lists!$B$2:$B$13,MATCH($C5,Lists!$A$2:$A$13,0)),"")))</f>
        <v>7</v>
      </c>
      <c r="Q5" s="19" t="n">
        <f aca="true">IF(OR($B5="",$K5=""),"",(TODAY()-$K5)/365.25)</f>
        <v>4.70636550308008</v>
      </c>
      <c r="R5" s="20" t="n">
        <f aca="true">IF(OR($B5="",$K5="",$L5="",$P5=""),"",IF($I5="Disposed",0,IF($O5="Diminishing value",IF($P5&lt;=2,MAX(0,$L5*(1-((TODAY()-$K5)/365.25)/$P5)),$L5*(1-2/$P5)^((TODAY()-$K5)/365.25)),MAX(0,$L5*(1-((TODAY()-$K5)/365.25)/$P5)))))</f>
        <v>540.642417131124</v>
      </c>
      <c r="S5" s="18" t="n">
        <f aca="false">IF(OR($K5="",$P5=""),"",YEAR($K5)+ROUND($P5,0))</f>
        <v>2029</v>
      </c>
      <c r="T5" s="15" t="n">
        <v>46357</v>
      </c>
      <c r="U5" s="17"/>
      <c r="V5" s="15" t="n">
        <v>46266</v>
      </c>
      <c r="W5" s="21" t="n">
        <f aca="false">IF(OR($B5="",$I5="Disposed",AND($V5="",$K5=""),IF($U5&lt;&gt;"",$U5,IFERROR(INDEX(Lists!$C$2:$C$13,MATCH($C5,Lists!$A$2:$A$13,0)),""))=""),"",EDATE(IF($V5&lt;&gt;"",$V5,$K5),IF($U5&lt;&gt;"",$U5,IFERROR(INDEX(Lists!$C$2:$C$13,MATCH($C5,Lists!$A$2:$A$13,0)),""))))</f>
        <v>46357</v>
      </c>
      <c r="X5" s="14" t="s">
        <v>104</v>
      </c>
      <c r="Y5" s="15" t="n">
        <v>46315</v>
      </c>
      <c r="Z5" s="21" t="n">
        <f aca="false">IF(OR($B5="",$I5="Disposed",$Y5=""),"",$Y5+Lists!$O$4)</f>
        <v>46345</v>
      </c>
      <c r="AA5" s="22" t="str">
        <f aca="true">IF($B5="","",IF($I5="Disposed","Disposed",IF(OR($I5="Out of order",$I5="Under repair"),"Out of action",IF(AND($W5&lt;&gt;"",$W5&lt;TODAY()),"Service overdue",IF(AND($Z5&lt;&gt;"",$Z5&lt;TODAY()),"Inspection overdue",IF(AND($T5&lt;&gt;"",$T5&lt;TODAY()),"Warranty expired",IF(AND($W5&lt;&gt;"",$W5&lt;=TODAY()+Lists!$O$2),"Service due soon",IF(AND($T5&lt;&gt;"",$T5&lt;=TODAY()+Lists!$O$3),"Warranty ending",IF(AND($S5&lt;&gt;"",$S5&lt;=YEAR(TODAY())),"Due for replacement","OK")))))))))</f>
        <v>Warranty ending</v>
      </c>
      <c r="AB5" s="23" t="s">
        <v>105</v>
      </c>
    </row>
    <row r="6" customFormat="false" ht="15" hidden="false" customHeight="false" outlineLevel="0" collapsed="false">
      <c r="A6" s="14" t="s">
        <v>106</v>
      </c>
      <c r="B6" s="14" t="s">
        <v>107</v>
      </c>
      <c r="C6" s="14" t="s">
        <v>108</v>
      </c>
      <c r="D6" s="14" t="s">
        <v>78</v>
      </c>
      <c r="E6" s="14" t="s">
        <v>109</v>
      </c>
      <c r="F6" s="14" t="s">
        <v>110</v>
      </c>
      <c r="G6" s="14" t="s">
        <v>111</v>
      </c>
      <c r="H6" s="14" t="s">
        <v>112</v>
      </c>
      <c r="I6" s="14" t="s">
        <v>83</v>
      </c>
      <c r="J6" s="14" t="s">
        <v>84</v>
      </c>
      <c r="K6" s="15" t="n">
        <v>44336</v>
      </c>
      <c r="L6" s="16" t="n">
        <v>9800</v>
      </c>
      <c r="M6" s="14" t="s">
        <v>85</v>
      </c>
      <c r="N6" s="17"/>
      <c r="O6" s="14" t="s">
        <v>37</v>
      </c>
      <c r="P6" s="18" t="n">
        <f aca="false">IF($B6="","",IF($N6&lt;&gt;"",$N6,IFERROR(INDEX(Lists!$B$2:$B$13,MATCH($C6,Lists!$A$2:$A$13,0)),"")))</f>
        <v>10</v>
      </c>
      <c r="Q6" s="19" t="n">
        <f aca="true">IF(OR($B6="",$K6=""),"",(TODAY()-$K6)/365.25)</f>
        <v>5.43463381245722</v>
      </c>
      <c r="R6" s="20" t="n">
        <f aca="true">IF(OR($B6="",$K6="",$L6="",$P6=""),"",IF($I6="Disposed",0,IF($O6="Diminishing value",IF($P6&lt;=2,MAX(0,$L6*(1-((TODAY()-$K6)/365.25)/$P6)),$L6*(1-2/$P6)^((TODAY()-$K6)/365.25)),MAX(0,$L6*(1-((TODAY()-$K6)/365.25)/$P6)))))</f>
        <v>2914.44351220118</v>
      </c>
      <c r="S6" s="18" t="n">
        <f aca="false">IF(OR($K6="",$P6=""),"",YEAR($K6)+ROUND($P6,0))</f>
        <v>2031</v>
      </c>
      <c r="T6" s="15"/>
      <c r="U6" s="17"/>
      <c r="V6" s="15" t="n">
        <v>46150</v>
      </c>
      <c r="W6" s="21" t="n">
        <f aca="false">IF(OR($B6="",$I6="Disposed",AND($V6="",$K6=""),IF($U6&lt;&gt;"",$U6,IFERROR(INDEX(Lists!$C$2:$C$13,MATCH($C6,Lists!$A$2:$A$13,0)),""))=""),"",EDATE(IF($V6&lt;&gt;"",$V6,$K6),IF($U6&lt;&gt;"",$U6,IFERROR(INDEX(Lists!$C$2:$C$13,MATCH($C6,Lists!$A$2:$A$13,0)),""))))</f>
        <v>46334</v>
      </c>
      <c r="X6" s="14" t="s">
        <v>86</v>
      </c>
      <c r="Y6" s="15" t="n">
        <v>46315</v>
      </c>
      <c r="Z6" s="21" t="n">
        <f aca="false">IF(OR($B6="",$I6="Disposed",$Y6=""),"",$Y6+Lists!$O$4)</f>
        <v>46345</v>
      </c>
      <c r="AA6" s="22" t="str">
        <f aca="true">IF($B6="","",IF($I6="Disposed","Disposed",IF(OR($I6="Out of order",$I6="Under repair"),"Out of action",IF(AND($W6&lt;&gt;"",$W6&lt;TODAY()),"Service overdue",IF(AND($Z6&lt;&gt;"",$Z6&lt;TODAY()),"Inspection overdue",IF(AND($T6&lt;&gt;"",$T6&lt;TODAY()),"Warranty expired",IF(AND($W6&lt;&gt;"",$W6&lt;=TODAY()+Lists!$O$2),"Service due soon",IF(AND($T6&lt;&gt;"",$T6&lt;=TODAY()+Lists!$O$3),"Warranty ending",IF(AND($S6&lt;&gt;"",$S6&lt;=YEAR(TODAY())),"Due for replacement","OK")))))))))</f>
        <v>Service due soon</v>
      </c>
      <c r="AB6" s="23" t="s">
        <v>113</v>
      </c>
    </row>
    <row r="7" customFormat="false" ht="23.85" hidden="false" customHeight="false" outlineLevel="0" collapsed="false">
      <c r="A7" s="14" t="s">
        <v>114</v>
      </c>
      <c r="B7" s="14" t="s">
        <v>115</v>
      </c>
      <c r="C7" s="14" t="s">
        <v>116</v>
      </c>
      <c r="D7" s="14" t="s">
        <v>99</v>
      </c>
      <c r="E7" s="14" t="s">
        <v>109</v>
      </c>
      <c r="F7" s="14" t="s">
        <v>117</v>
      </c>
      <c r="G7" s="14" t="s">
        <v>118</v>
      </c>
      <c r="H7" s="14" t="s">
        <v>119</v>
      </c>
      <c r="I7" s="14" t="s">
        <v>120</v>
      </c>
      <c r="J7" s="14" t="s">
        <v>121</v>
      </c>
      <c r="K7" s="15" t="n">
        <v>43678</v>
      </c>
      <c r="L7" s="16" t="n">
        <v>7200</v>
      </c>
      <c r="M7" s="14" t="s">
        <v>85</v>
      </c>
      <c r="N7" s="17"/>
      <c r="O7" s="14" t="s">
        <v>35</v>
      </c>
      <c r="P7" s="18" t="n">
        <f aca="false">IF($B7="","",IF($N7&lt;&gt;"",$N7,IFERROR(INDEX(Lists!$B$2:$B$13,MATCH($C7,Lists!$A$2:$A$13,0)),"")))</f>
        <v>10</v>
      </c>
      <c r="Q7" s="19" t="n">
        <f aca="true">IF(OR($B7="",$K7=""),"",(TODAY()-$K7)/365.25)</f>
        <v>7.23613963039014</v>
      </c>
      <c r="R7" s="20" t="n">
        <f aca="true">IF(OR($B7="",$K7="",$L7="",$P7=""),"",IF($I7="Disposed",0,IF($O7="Diminishing value",IF($P7&lt;=2,MAX(0,$L7*(1-((TODAY()-$K7)/365.25)/$P7)),$L7*(1-2/$P7)^((TODAY()-$K7)/365.25)),MAX(0,$L7*(1-((TODAY()-$K7)/365.25)/$P7)))))</f>
        <v>1989.9794661191</v>
      </c>
      <c r="S7" s="18" t="n">
        <f aca="false">IF(OR($K7="",$P7=""),"",YEAR($K7)+ROUND($P7,0))</f>
        <v>2029</v>
      </c>
      <c r="T7" s="15"/>
      <c r="U7" s="17"/>
      <c r="V7" s="15" t="n">
        <v>46114</v>
      </c>
      <c r="W7" s="21" t="n">
        <f aca="false">IF(OR($B7="",$I7="Disposed",AND($V7="",$K7=""),IF($U7&lt;&gt;"",$U7,IFERROR(INDEX(Lists!$C$2:$C$13,MATCH($C7,Lists!$A$2:$A$13,0)),""))=""),"",EDATE(IF($V7&lt;&gt;"",$V7,$K7),IF($U7&lt;&gt;"",$U7,IFERROR(INDEX(Lists!$C$2:$C$13,MATCH($C7,Lists!$A$2:$A$13,0)),""))))</f>
        <v>46297</v>
      </c>
      <c r="X7" s="14" t="s">
        <v>86</v>
      </c>
      <c r="Y7" s="15" t="n">
        <v>46315</v>
      </c>
      <c r="Z7" s="21" t="n">
        <f aca="false">IF(OR($B7="",$I7="Disposed",$Y7=""),"",$Y7+Lists!$O$4)</f>
        <v>46345</v>
      </c>
      <c r="AA7" s="22" t="str">
        <f aca="true">IF($B7="","",IF($I7="Disposed","Disposed",IF(OR($I7="Out of order",$I7="Under repair"),"Out of action",IF(AND($W7&lt;&gt;"",$W7&lt;TODAY()),"Service overdue",IF(AND($Z7&lt;&gt;"",$Z7&lt;TODAY()),"Inspection overdue",IF(AND($T7&lt;&gt;"",$T7&lt;TODAY()),"Warranty expired",IF(AND($W7&lt;&gt;"",$W7&lt;=TODAY()+Lists!$O$2),"Service due soon",IF(AND($T7&lt;&gt;"",$T7&lt;=TODAY()+Lists!$O$3),"Warranty ending",IF(AND($S7&lt;&gt;"",$S7&lt;=YEAR(TODAY())),"Due for replacement","OK")))))))))</f>
        <v>Out of action</v>
      </c>
      <c r="AB7" s="23" t="s">
        <v>122</v>
      </c>
    </row>
    <row r="8" customFormat="false" ht="15" hidden="false" customHeight="false" outlineLevel="0" collapsed="false">
      <c r="A8" s="14" t="s">
        <v>123</v>
      </c>
      <c r="B8" s="14" t="s">
        <v>124</v>
      </c>
      <c r="C8" s="14" t="s">
        <v>125</v>
      </c>
      <c r="D8" s="14" t="s">
        <v>78</v>
      </c>
      <c r="E8" s="14" t="s">
        <v>126</v>
      </c>
      <c r="F8" s="14" t="s">
        <v>127</v>
      </c>
      <c r="G8" s="14" t="s">
        <v>128</v>
      </c>
      <c r="H8" s="14" t="s">
        <v>129</v>
      </c>
      <c r="I8" s="14" t="s">
        <v>83</v>
      </c>
      <c r="J8" s="14" t="s">
        <v>84</v>
      </c>
      <c r="K8" s="15" t="n">
        <v>43845</v>
      </c>
      <c r="L8" s="16" t="n">
        <v>2400</v>
      </c>
      <c r="M8" s="14" t="s">
        <v>85</v>
      </c>
      <c r="N8" s="17"/>
      <c r="O8" s="14" t="s">
        <v>35</v>
      </c>
      <c r="P8" s="18" t="n">
        <f aca="false">IF($B8="","",IF($N8&lt;&gt;"",$N8,IFERROR(INDEX(Lists!$B$2:$B$13,MATCH($C8,Lists!$A$2:$A$13,0)),"")))</f>
        <v>15</v>
      </c>
      <c r="Q8" s="19" t="n">
        <f aca="true">IF(OR($B8="",$K8=""),"",(TODAY()-$K8)/365.25)</f>
        <v>6.77891854893908</v>
      </c>
      <c r="R8" s="20" t="n">
        <f aca="true">IF(OR($B8="",$K8="",$L8="",$P8=""),"",IF($I8="Disposed",0,IF($O8="Diminishing value",IF($P8&lt;=2,MAX(0,$L8*(1-((TODAY()-$K8)/365.25)/$P8)),$L8*(1-2/$P8)^((TODAY()-$K8)/365.25)),MAX(0,$L8*(1-((TODAY()-$K8)/365.25)/$P8)))))</f>
        <v>1315.37303216975</v>
      </c>
      <c r="S8" s="18" t="n">
        <f aca="false">IF(OR($K8="",$P8=""),"",YEAR($K8)+ROUND($P8,0))</f>
        <v>2035</v>
      </c>
      <c r="T8" s="15"/>
      <c r="U8" s="17"/>
      <c r="V8" s="15" t="n">
        <v>46042</v>
      </c>
      <c r="W8" s="21" t="n">
        <f aca="false">IF(OR($B8="",$I8="Disposed",AND($V8="",$K8=""),IF($U8&lt;&gt;"",$U8,IFERROR(INDEX(Lists!$C$2:$C$13,MATCH($C8,Lists!$A$2:$A$13,0)),""))=""),"",EDATE(IF($V8&lt;&gt;"",$V8,$K8),IF($U8&lt;&gt;"",$U8,IFERROR(INDEX(Lists!$C$2:$C$13,MATCH($C8,Lists!$A$2:$A$13,0)),""))))</f>
        <v>46407</v>
      </c>
      <c r="X8" s="14" t="s">
        <v>104</v>
      </c>
      <c r="Y8" s="15" t="n">
        <v>46315</v>
      </c>
      <c r="Z8" s="21" t="n">
        <f aca="false">IF(OR($B8="",$I8="Disposed",$Y8=""),"",$Y8+Lists!$O$4)</f>
        <v>46345</v>
      </c>
      <c r="AA8" s="22" t="str">
        <f aca="true">IF($B8="","",IF($I8="Disposed","Disposed",IF(OR($I8="Out of order",$I8="Under repair"),"Out of action",IF(AND($W8&lt;&gt;"",$W8&lt;TODAY()),"Service overdue",IF(AND($Z8&lt;&gt;"",$Z8&lt;TODAY()),"Inspection overdue",IF(AND($T8&lt;&gt;"",$T8&lt;TODAY()),"Warranty expired",IF(AND($W8&lt;&gt;"",$W8&lt;=TODAY()+Lists!$O$2),"Service due soon",IF(AND($T8&lt;&gt;"",$T8&lt;=TODAY()+Lists!$O$3),"Warranty ending",IF(AND($S8&lt;&gt;"",$S8&lt;=YEAR(TODAY())),"Due for replacement","OK")))))))))</f>
        <v>OK</v>
      </c>
      <c r="AB8" s="23"/>
    </row>
    <row r="9" customFormat="false" ht="15" hidden="false" customHeight="false" outlineLevel="0" collapsed="false">
      <c r="A9" s="14" t="s">
        <v>130</v>
      </c>
      <c r="B9" s="14" t="s">
        <v>131</v>
      </c>
      <c r="C9" s="14" t="s">
        <v>132</v>
      </c>
      <c r="D9" s="14" t="s">
        <v>99</v>
      </c>
      <c r="E9" s="14" t="s">
        <v>126</v>
      </c>
      <c r="F9" s="14" t="s">
        <v>133</v>
      </c>
      <c r="G9" s="14" t="s">
        <v>134</v>
      </c>
      <c r="H9" s="14"/>
      <c r="I9" s="14" t="s">
        <v>83</v>
      </c>
      <c r="J9" s="14" t="s">
        <v>84</v>
      </c>
      <c r="K9" s="15" t="n">
        <v>43191</v>
      </c>
      <c r="L9" s="16" t="n">
        <v>6800</v>
      </c>
      <c r="M9" s="14" t="s">
        <v>85</v>
      </c>
      <c r="N9" s="17"/>
      <c r="O9" s="14" t="s">
        <v>35</v>
      </c>
      <c r="P9" s="18" t="n">
        <f aca="false">IF($B9="","",IF($N9&lt;&gt;"",$N9,IFERROR(INDEX(Lists!$B$2:$B$13,MATCH($C9,Lists!$A$2:$A$13,0)),"")))</f>
        <v>15</v>
      </c>
      <c r="Q9" s="19" t="n">
        <f aca="true">IF(OR($B9="",$K9=""),"",(TODAY()-$K9)/365.25)</f>
        <v>8.56947296372348</v>
      </c>
      <c r="R9" s="20" t="n">
        <f aca="true">IF(OR($B9="",$K9="",$L9="",$P9=""),"",IF($I9="Disposed",0,IF($O9="Diminishing value",IF($P9&lt;=2,MAX(0,$L9*(1-((TODAY()-$K9)/365.25)/$P9)),$L9*(1-2/$P9)^((TODAY()-$K9)/365.25)),MAX(0,$L9*(1-((TODAY()-$K9)/365.25)/$P9)))))</f>
        <v>2915.17225644536</v>
      </c>
      <c r="S9" s="18" t="n">
        <f aca="false">IF(OR($K9="",$P9=""),"",YEAR($K9)+ROUND($P9,0))</f>
        <v>2033</v>
      </c>
      <c r="T9" s="15"/>
      <c r="U9" s="17"/>
      <c r="V9" s="15" t="n">
        <v>46063</v>
      </c>
      <c r="W9" s="21" t="n">
        <f aca="false">IF(OR($B9="",$I9="Disposed",AND($V9="",$K9=""),IF($U9&lt;&gt;"",$U9,IFERROR(INDEX(Lists!$C$2:$C$13,MATCH($C9,Lists!$A$2:$A$13,0)),""))=""),"",EDATE(IF($V9&lt;&gt;"",$V9,$K9),IF($U9&lt;&gt;"",$U9,IFERROR(INDEX(Lists!$C$2:$C$13,MATCH($C9,Lists!$A$2:$A$13,0)),""))))</f>
        <v>46428</v>
      </c>
      <c r="X9" s="14" t="s">
        <v>104</v>
      </c>
      <c r="Y9" s="15" t="n">
        <v>46315</v>
      </c>
      <c r="Z9" s="21" t="n">
        <f aca="false">IF(OR($B9="",$I9="Disposed",$Y9=""),"",$Y9+Lists!$O$4)</f>
        <v>46345</v>
      </c>
      <c r="AA9" s="22" t="str">
        <f aca="true">IF($B9="","",IF($I9="Disposed","Disposed",IF(OR($I9="Out of order",$I9="Under repair"),"Out of action",IF(AND($W9&lt;&gt;"",$W9&lt;TODAY()),"Service overdue",IF(AND($Z9&lt;&gt;"",$Z9&lt;TODAY()),"Inspection overdue",IF(AND($T9&lt;&gt;"",$T9&lt;TODAY()),"Warranty expired",IF(AND($W9&lt;&gt;"",$W9&lt;=TODAY()+Lists!$O$2),"Service due soon",IF(AND($T9&lt;&gt;"",$T9&lt;=TODAY()+Lists!$O$3),"Warranty ending",IF(AND($S9&lt;&gt;"",$S9&lt;=YEAR(TODAY())),"Due for replacement","OK")))))))))</f>
        <v>OK</v>
      </c>
      <c r="AB9" s="23" t="s">
        <v>135</v>
      </c>
    </row>
    <row r="10" customFormat="false" ht="15" hidden="false" customHeight="false" outlineLevel="0" collapsed="false">
      <c r="A10" s="14" t="s">
        <v>136</v>
      </c>
      <c r="B10" s="14" t="s">
        <v>137</v>
      </c>
      <c r="C10" s="14" t="s">
        <v>125</v>
      </c>
      <c r="D10" s="14" t="s">
        <v>78</v>
      </c>
      <c r="E10" s="14" t="s">
        <v>126</v>
      </c>
      <c r="F10" s="14" t="s">
        <v>127</v>
      </c>
      <c r="G10" s="14" t="s">
        <v>138</v>
      </c>
      <c r="H10" s="14" t="s">
        <v>139</v>
      </c>
      <c r="I10" s="14" t="s">
        <v>83</v>
      </c>
      <c r="J10" s="14" t="s">
        <v>103</v>
      </c>
      <c r="K10" s="15" t="n">
        <v>43534</v>
      </c>
      <c r="L10" s="16" t="n">
        <v>650</v>
      </c>
      <c r="M10" s="14" t="s">
        <v>85</v>
      </c>
      <c r="N10" s="17"/>
      <c r="O10" s="14" t="s">
        <v>35</v>
      </c>
      <c r="P10" s="18" t="n">
        <f aca="false">IF($B10="","",IF($N10&lt;&gt;"",$N10,IFERROR(INDEX(Lists!$B$2:$B$13,MATCH($C10,Lists!$A$2:$A$13,0)),"")))</f>
        <v>15</v>
      </c>
      <c r="Q10" s="19" t="n">
        <f aca="true">IF(OR($B10="",$K10=""),"",(TODAY()-$K10)/365.25)</f>
        <v>7.63039014373717</v>
      </c>
      <c r="R10" s="20" t="n">
        <f aca="true">IF(OR($B10="",$K10="",$L10="",$P10=""),"",IF($I10="Disposed",0,IF($O10="Diminishing value",IF($P10&lt;=2,MAX(0,$L10*(1-((TODAY()-$K10)/365.25)/$P10)),$L10*(1-2/$P10)^((TODAY()-$K10)/365.25)),MAX(0,$L10*(1-((TODAY()-$K10)/365.25)/$P10)))))</f>
        <v>319.349760438056</v>
      </c>
      <c r="S10" s="18" t="n">
        <f aca="false">IF(OR($K10="",$P10=""),"",YEAR($K10)+ROUND($P10,0))</f>
        <v>2034</v>
      </c>
      <c r="T10" s="15"/>
      <c r="U10" s="17"/>
      <c r="V10" s="15" t="n">
        <v>46063</v>
      </c>
      <c r="W10" s="21" t="n">
        <f aca="false">IF(OR($B10="",$I10="Disposed",AND($V10="",$K10=""),IF($U10&lt;&gt;"",$U10,IFERROR(INDEX(Lists!$C$2:$C$13,MATCH($C10,Lists!$A$2:$A$13,0)),""))=""),"",EDATE(IF($V10&lt;&gt;"",$V10,$K10),IF($U10&lt;&gt;"",$U10,IFERROR(INDEX(Lists!$C$2:$C$13,MATCH($C10,Lists!$A$2:$A$13,0)),""))))</f>
        <v>46428</v>
      </c>
      <c r="X10" s="14" t="s">
        <v>104</v>
      </c>
      <c r="Y10" s="15" t="n">
        <v>46264</v>
      </c>
      <c r="Z10" s="21" t="n">
        <f aca="false">IF(OR($B10="",$I10="Disposed",$Y10=""),"",$Y10+Lists!$O$4)</f>
        <v>46294</v>
      </c>
      <c r="AA10" s="22" t="str">
        <f aca="true">IF($B10="","",IF($I10="Disposed","Disposed",IF(OR($I10="Out of order",$I10="Under repair"),"Out of action",IF(AND($W10&lt;&gt;"",$W10&lt;TODAY()),"Service overdue",IF(AND($Z10&lt;&gt;"",$Z10&lt;TODAY()),"Inspection overdue",IF(AND($T10&lt;&gt;"",$T10&lt;TODAY()),"Warranty expired",IF(AND($W10&lt;&gt;"",$W10&lt;=TODAY()+Lists!$O$2),"Service due soon",IF(AND($T10&lt;&gt;"",$T10&lt;=TODAY()+Lists!$O$3),"Warranty ending",IF(AND($S10&lt;&gt;"",$S10&lt;=YEAR(TODAY())),"Due for replacement","OK")))))))))</f>
        <v>Inspection overdue</v>
      </c>
      <c r="AB10" s="23" t="s">
        <v>140</v>
      </c>
    </row>
    <row r="11" customFormat="false" ht="15" hidden="false" customHeight="false" outlineLevel="0" collapsed="false">
      <c r="A11" s="14" t="s">
        <v>141</v>
      </c>
      <c r="B11" s="14" t="s">
        <v>142</v>
      </c>
      <c r="C11" s="14" t="s">
        <v>143</v>
      </c>
      <c r="D11" s="14" t="s">
        <v>99</v>
      </c>
      <c r="E11" s="14" t="s">
        <v>126</v>
      </c>
      <c r="F11" s="14" t="s">
        <v>133</v>
      </c>
      <c r="G11" s="14" t="s">
        <v>144</v>
      </c>
      <c r="H11" s="14"/>
      <c r="I11" s="14" t="s">
        <v>83</v>
      </c>
      <c r="J11" s="14" t="s">
        <v>103</v>
      </c>
      <c r="K11" s="15" t="n">
        <v>43405</v>
      </c>
      <c r="L11" s="16" t="n">
        <v>8500</v>
      </c>
      <c r="M11" s="14" t="s">
        <v>85</v>
      </c>
      <c r="N11" s="17"/>
      <c r="O11" s="14" t="s">
        <v>35</v>
      </c>
      <c r="P11" s="18" t="n">
        <f aca="false">IF($B11="","",IF($N11&lt;&gt;"",$N11,IFERROR(INDEX(Lists!$B$2:$B$13,MATCH($C11,Lists!$A$2:$A$13,0)),"")))</f>
        <v>7</v>
      </c>
      <c r="Q11" s="19" t="n">
        <f aca="true">IF(OR($B11="",$K11=""),"",(TODAY()-$K11)/365.25)</f>
        <v>7.98357289527721</v>
      </c>
      <c r="R11" s="20" t="n">
        <f aca="true">IF(OR($B11="",$K11="",$L11="",$P11=""),"",IF($I11="Disposed",0,IF($O11="Diminishing value",IF($P11&lt;=2,MAX(0,$L11*(1-((TODAY()-$K11)/365.25)/$P11)),$L11*(1-2/$P11)^((TODAY()-$K11)/365.25)),MAX(0,$L11*(1-((TODAY()-$K11)/365.25)/$P11)))))</f>
        <v>0</v>
      </c>
      <c r="S11" s="18" t="n">
        <f aca="false">IF(OR($K11="",$P11=""),"",YEAR($K11)+ROUND($P11,0))</f>
        <v>2025</v>
      </c>
      <c r="T11" s="15"/>
      <c r="U11" s="17"/>
      <c r="V11" s="15" t="n">
        <v>45996</v>
      </c>
      <c r="W11" s="21" t="n">
        <f aca="false">IF(OR($B11="",$I11="Disposed",AND($V11="",$K11=""),IF($U11&lt;&gt;"",$U11,IFERROR(INDEX(Lists!$C$2:$C$13,MATCH($C11,Lists!$A$2:$A$13,0)),""))=""),"",EDATE(IF($V11&lt;&gt;"",$V11,$K11),IF($U11&lt;&gt;"",$U11,IFERROR(INDEX(Lists!$C$2:$C$13,MATCH($C11,Lists!$A$2:$A$13,0)),""))))</f>
        <v>46361</v>
      </c>
      <c r="X11" s="14" t="s">
        <v>104</v>
      </c>
      <c r="Y11" s="15" t="n">
        <v>46315</v>
      </c>
      <c r="Z11" s="21" t="n">
        <f aca="false">IF(OR($B11="",$I11="Disposed",$Y11=""),"",$Y11+Lists!$O$4)</f>
        <v>46345</v>
      </c>
      <c r="AA11" s="22" t="str">
        <f aca="true">IF($B11="","",IF($I11="Disposed","Disposed",IF(OR($I11="Out of order",$I11="Under repair"),"Out of action",IF(AND($W11&lt;&gt;"",$W11&lt;TODAY()),"Service overdue",IF(AND($Z11&lt;&gt;"",$Z11&lt;TODAY()),"Inspection overdue",IF(AND($T11&lt;&gt;"",$T11&lt;TODAY()),"Warranty expired",IF(AND($W11&lt;&gt;"",$W11&lt;=TODAY()+Lists!$O$2),"Service due soon",IF(AND($T11&lt;&gt;"",$T11&lt;=TODAY()+Lists!$O$3),"Warranty ending",IF(AND($S11&lt;&gt;"",$S11&lt;=YEAR(TODAY())),"Due for replacement","OK")))))))))</f>
        <v>Due for replacement</v>
      </c>
      <c r="AB11" s="23" t="s">
        <v>145</v>
      </c>
    </row>
    <row r="12" customFormat="false" ht="15" hidden="false" customHeight="false" outlineLevel="0" collapsed="false">
      <c r="A12" s="14" t="s">
        <v>146</v>
      </c>
      <c r="B12" s="14" t="s">
        <v>147</v>
      </c>
      <c r="C12" s="14" t="s">
        <v>148</v>
      </c>
      <c r="D12" s="14" t="s">
        <v>78</v>
      </c>
      <c r="E12" s="14" t="s">
        <v>149</v>
      </c>
      <c r="F12" s="14" t="s">
        <v>133</v>
      </c>
      <c r="G12" s="14" t="s">
        <v>150</v>
      </c>
      <c r="H12" s="14" t="s">
        <v>151</v>
      </c>
      <c r="I12" s="14" t="s">
        <v>83</v>
      </c>
      <c r="J12" s="14" t="s">
        <v>84</v>
      </c>
      <c r="K12" s="15" t="n">
        <v>44713</v>
      </c>
      <c r="L12" s="16" t="n">
        <v>2600</v>
      </c>
      <c r="M12" s="14" t="s">
        <v>85</v>
      </c>
      <c r="N12" s="17"/>
      <c r="O12" s="14" t="s">
        <v>35</v>
      </c>
      <c r="P12" s="18" t="n">
        <f aca="false">IF($B12="","",IF($N12&lt;&gt;"",$N12,IFERROR(INDEX(Lists!$B$2:$B$13,MATCH($C12,Lists!$A$2:$A$13,0)),"")))</f>
        <v>10</v>
      </c>
      <c r="Q12" s="19" t="n">
        <f aca="true">IF(OR($B12="",$K12=""),"",(TODAY()-$K12)/365.25)</f>
        <v>4.40246406570842</v>
      </c>
      <c r="R12" s="20" t="n">
        <f aca="true">IF(OR($B12="",$K12="",$L12="",$P12=""),"",IF($I12="Disposed",0,IF($O12="Diminishing value",IF($P12&lt;=2,MAX(0,$L12*(1-((TODAY()-$K12)/365.25)/$P12)),$L12*(1-2/$P12)^((TODAY()-$K12)/365.25)),MAX(0,$L12*(1-((TODAY()-$K12)/365.25)/$P12)))))</f>
        <v>1455.35934291581</v>
      </c>
      <c r="S12" s="18" t="n">
        <f aca="false">IF(OR($K12="",$P12=""),"",YEAR($K12)+ROUND($P12,0))</f>
        <v>2032</v>
      </c>
      <c r="T12" s="15" t="n">
        <v>46539</v>
      </c>
      <c r="U12" s="17"/>
      <c r="V12" s="15" t="n">
        <v>45901</v>
      </c>
      <c r="W12" s="21" t="n">
        <f aca="false">IF(OR($B12="",$I12="Disposed",AND($V12="",$K12=""),IF($U12&lt;&gt;"",$U12,IFERROR(INDEX(Lists!$C$2:$C$13,MATCH($C12,Lists!$A$2:$A$13,0)),""))=""),"",EDATE(IF($V12&lt;&gt;"",$V12,$K12),IF($U12&lt;&gt;"",$U12,IFERROR(INDEX(Lists!$C$2:$C$13,MATCH($C12,Lists!$A$2:$A$13,0)),""))))</f>
        <v>46266</v>
      </c>
      <c r="X12" s="14" t="s">
        <v>86</v>
      </c>
      <c r="Y12" s="15" t="n">
        <v>46315</v>
      </c>
      <c r="Z12" s="21" t="n">
        <f aca="false">IF(OR($B12="",$I12="Disposed",$Y12=""),"",$Y12+Lists!$O$4)</f>
        <v>46345</v>
      </c>
      <c r="AA12" s="22" t="str">
        <f aca="true">IF($B12="","",IF($I12="Disposed","Disposed",IF(OR($I12="Out of order",$I12="Under repair"),"Out of action",IF(AND($W12&lt;&gt;"",$W12&lt;TODAY()),"Service overdue",IF(AND($Z12&lt;&gt;"",$Z12&lt;TODAY()),"Inspection overdue",IF(AND($T12&lt;&gt;"",$T12&lt;TODAY()),"Warranty expired",IF(AND($W12&lt;&gt;"",$W12&lt;=TODAY()+Lists!$O$2),"Service due soon",IF(AND($T12&lt;&gt;"",$T12&lt;=TODAY()+Lists!$O$3),"Warranty ending",IF(AND($S12&lt;&gt;"",$S12&lt;=YEAR(TODAY())),"Due for replacement","OK")))))))))</f>
        <v>Service overdue</v>
      </c>
      <c r="AB12" s="23" t="s">
        <v>152</v>
      </c>
    </row>
    <row r="13" customFormat="false" ht="23.85" hidden="false" customHeight="false" outlineLevel="0" collapsed="false">
      <c r="A13" s="14" t="s">
        <v>153</v>
      </c>
      <c r="B13" s="14" t="s">
        <v>154</v>
      </c>
      <c r="C13" s="14" t="s">
        <v>77</v>
      </c>
      <c r="D13" s="14" t="s">
        <v>99</v>
      </c>
      <c r="E13" s="14" t="s">
        <v>155</v>
      </c>
      <c r="F13" s="14" t="s">
        <v>156</v>
      </c>
      <c r="G13" s="14" t="s">
        <v>157</v>
      </c>
      <c r="H13" s="14" t="s">
        <v>158</v>
      </c>
      <c r="I13" s="14" t="s">
        <v>159</v>
      </c>
      <c r="J13" s="14" t="s">
        <v>121</v>
      </c>
      <c r="K13" s="15" t="n">
        <v>42491</v>
      </c>
      <c r="L13" s="16" t="n">
        <v>7900</v>
      </c>
      <c r="M13" s="14" t="s">
        <v>85</v>
      </c>
      <c r="N13" s="17"/>
      <c r="O13" s="14" t="s">
        <v>35</v>
      </c>
      <c r="P13" s="18" t="n">
        <f aca="false">IF($B13="","",IF($N13&lt;&gt;"",$N13,IFERROR(INDEX(Lists!$B$2:$B$13,MATCH($C13,Lists!$A$2:$A$13,0)),"")))</f>
        <v>7</v>
      </c>
      <c r="Q13" s="19" t="n">
        <f aca="true">IF(OR($B13="",$K13=""),"",(TODAY()-$K13)/365.25)</f>
        <v>10.4859685147159</v>
      </c>
      <c r="R13" s="20" t="n">
        <f aca="true">IF(OR($B13="",$K13="",$L13="",$P13=""),"",IF($I13="Disposed",0,IF($O13="Diminishing value",IF($P13&lt;=2,MAX(0,$L13*(1-((TODAY()-$K13)/365.25)/$P13)),$L13*(1-2/$P13)^((TODAY()-$K13)/365.25)),MAX(0,$L13*(1-((TODAY()-$K13)/365.25)/$P13)))))</f>
        <v>0</v>
      </c>
      <c r="S13" s="18" t="n">
        <f aca="false">IF(OR($K13="",$P13=""),"",YEAR($K13)+ROUND($P13,0))</f>
        <v>2023</v>
      </c>
      <c r="T13" s="15"/>
      <c r="U13" s="17"/>
      <c r="V13" s="15" t="n">
        <v>45597</v>
      </c>
      <c r="W13" s="21" t="str">
        <f aca="false">IF(OR($B13="",$I13="Disposed",AND($V13="",$K13=""),IF($U13&lt;&gt;"",$U13,IFERROR(INDEX(Lists!$C$2:$C$13,MATCH($C13,Lists!$A$2:$A$13,0)),""))=""),"",EDATE(IF($V13&lt;&gt;"",$V13,$K13),IF($U13&lt;&gt;"",$U13,IFERROR(INDEX(Lists!$C$2:$C$13,MATCH($C13,Lists!$A$2:$A$13,0)),""))))</f>
        <v/>
      </c>
      <c r="X13" s="14" t="s">
        <v>86</v>
      </c>
      <c r="Y13" s="15"/>
      <c r="Z13" s="21" t="str">
        <f aca="false">IF(OR($B13="",$I13="Disposed",$Y13=""),"",$Y13+Lists!$O$4)</f>
        <v/>
      </c>
      <c r="AA13" s="22" t="str">
        <f aca="true">IF($B13="","",IF($I13="Disposed","Disposed",IF(OR($I13="Out of order",$I13="Under repair"),"Out of action",IF(AND($W13&lt;&gt;"",$W13&lt;TODAY()),"Service overdue",IF(AND($Z13&lt;&gt;"",$Z13&lt;TODAY()),"Inspection overdue",IF(AND($T13&lt;&gt;"",$T13&lt;TODAY()),"Warranty expired",IF(AND($W13&lt;&gt;"",$W13&lt;=TODAY()+Lists!$O$2),"Service due soon",IF(AND($T13&lt;&gt;"",$T13&lt;=TODAY()+Lists!$O$3),"Warranty ending",IF(AND($S13&lt;&gt;"",$S13&lt;=YEAR(TODAY())),"Due for replacement","OK")))))))))</f>
        <v>Disposed</v>
      </c>
      <c r="AB13" s="23" t="s">
        <v>160</v>
      </c>
    </row>
    <row r="14" customFormat="false" ht="15" hidden="false" customHeight="false" outlineLevel="0" collapsed="false">
      <c r="A14" s="14"/>
      <c r="B14" s="14"/>
      <c r="C14" s="14"/>
      <c r="D14" s="14"/>
      <c r="E14" s="14"/>
      <c r="F14" s="14"/>
      <c r="G14" s="14"/>
      <c r="H14" s="14"/>
      <c r="I14" s="14"/>
      <c r="J14" s="14"/>
      <c r="K14" s="15"/>
      <c r="L14" s="16"/>
      <c r="M14" s="14"/>
      <c r="N14" s="17"/>
      <c r="O14" s="14"/>
      <c r="P14" s="18" t="str">
        <f aca="false">IF($B14="","",IF($N14&lt;&gt;"",$N14,IFERROR(INDEX(Lists!$B$2:$B$13,MATCH($C14,Lists!$A$2:$A$13,0)),"")))</f>
        <v/>
      </c>
      <c r="Q14" s="19" t="str">
        <f aca="true">IF(OR($B14="",$K14=""),"",(TODAY()-$K14)/365.25)</f>
        <v/>
      </c>
      <c r="R14" s="20" t="str">
        <f aca="true">IF(OR($B14="",$K14="",$L14="",$P14=""),"",IF($I14="Disposed",0,IF($O14="Diminishing value",IF($P14&lt;=2,MAX(0,$L14*(1-((TODAY()-$K14)/365.25)/$P14)),$L14*(1-2/$P14)^((TODAY()-$K14)/365.25)),MAX(0,$L14*(1-((TODAY()-$K14)/365.25)/$P14)))))</f>
        <v/>
      </c>
      <c r="S14" s="18" t="str">
        <f aca="false">IF(OR($K14="",$P14=""),"",YEAR($K14)+ROUND($P14,0))</f>
        <v/>
      </c>
      <c r="T14" s="15"/>
      <c r="U14" s="17"/>
      <c r="V14" s="15"/>
      <c r="W14" s="21" t="str">
        <f aca="false">IF(OR($B14="",$I14="Disposed",AND($V14="",$K14=""),IF($U14&lt;&gt;"",$U14,IFERROR(INDEX(Lists!$C$2:$C$13,MATCH($C14,Lists!$A$2:$A$13,0)),""))=""),"",EDATE(IF($V14&lt;&gt;"",$V14,$K14),IF($U14&lt;&gt;"",$U14,IFERROR(INDEX(Lists!$C$2:$C$13,MATCH($C14,Lists!$A$2:$A$13,0)),""))))</f>
        <v/>
      </c>
      <c r="X14" s="14"/>
      <c r="Y14" s="15"/>
      <c r="Z14" s="21" t="str">
        <f aca="false">IF(OR($B14="",$I14="Disposed",$Y14=""),"",$Y14+Lists!$O$4)</f>
        <v/>
      </c>
      <c r="AA14" s="22" t="str">
        <f aca="true">IF($B14="","",IF($I14="Disposed","Disposed",IF(OR($I14="Out of order",$I14="Under repair"),"Out of action",IF(AND($W14&lt;&gt;"",$W14&lt;TODAY()),"Service overdue",IF(AND($Z14&lt;&gt;"",$Z14&lt;TODAY()),"Inspection overdue",IF(AND($T14&lt;&gt;"",$T14&lt;TODAY()),"Warranty expired",IF(AND($W14&lt;&gt;"",$W14&lt;=TODAY()+Lists!$O$2),"Service due soon",IF(AND($T14&lt;&gt;"",$T14&lt;=TODAY()+Lists!$O$3),"Warranty ending",IF(AND($S14&lt;&gt;"",$S14&lt;=YEAR(TODAY())),"Due for replacement","OK")))))))))</f>
        <v/>
      </c>
      <c r="AB14" s="23"/>
    </row>
    <row r="15" customFormat="false" ht="15" hidden="false" customHeight="false" outlineLevel="0" collapsed="false">
      <c r="A15" s="14"/>
      <c r="B15" s="14"/>
      <c r="C15" s="14"/>
      <c r="D15" s="14"/>
      <c r="E15" s="14"/>
      <c r="F15" s="14"/>
      <c r="G15" s="14"/>
      <c r="H15" s="14"/>
      <c r="I15" s="14"/>
      <c r="J15" s="14"/>
      <c r="K15" s="15"/>
      <c r="L15" s="16"/>
      <c r="M15" s="14"/>
      <c r="N15" s="17"/>
      <c r="O15" s="14"/>
      <c r="P15" s="18" t="str">
        <f aca="false">IF($B15="","",IF($N15&lt;&gt;"",$N15,IFERROR(INDEX(Lists!$B$2:$B$13,MATCH($C15,Lists!$A$2:$A$13,0)),"")))</f>
        <v/>
      </c>
      <c r="Q15" s="19" t="str">
        <f aca="true">IF(OR($B15="",$K15=""),"",(TODAY()-$K15)/365.25)</f>
        <v/>
      </c>
      <c r="R15" s="20" t="str">
        <f aca="true">IF(OR($B15="",$K15="",$L15="",$P15=""),"",IF($I15="Disposed",0,IF($O15="Diminishing value",IF($P15&lt;=2,MAX(0,$L15*(1-((TODAY()-$K15)/365.25)/$P15)),$L15*(1-2/$P15)^((TODAY()-$K15)/365.25)),MAX(0,$L15*(1-((TODAY()-$K15)/365.25)/$P15)))))</f>
        <v/>
      </c>
      <c r="S15" s="18" t="str">
        <f aca="false">IF(OR($K15="",$P15=""),"",YEAR($K15)+ROUND($P15,0))</f>
        <v/>
      </c>
      <c r="T15" s="15"/>
      <c r="U15" s="17"/>
      <c r="V15" s="15"/>
      <c r="W15" s="21" t="str">
        <f aca="false">IF(OR($B15="",$I15="Disposed",AND($V15="",$K15=""),IF($U15&lt;&gt;"",$U15,IFERROR(INDEX(Lists!$C$2:$C$13,MATCH($C15,Lists!$A$2:$A$13,0)),""))=""),"",EDATE(IF($V15&lt;&gt;"",$V15,$K15),IF($U15&lt;&gt;"",$U15,IFERROR(INDEX(Lists!$C$2:$C$13,MATCH($C15,Lists!$A$2:$A$13,0)),""))))</f>
        <v/>
      </c>
      <c r="X15" s="14"/>
      <c r="Y15" s="15"/>
      <c r="Z15" s="21" t="str">
        <f aca="false">IF(OR($B15="",$I15="Disposed",$Y15=""),"",$Y15+Lists!$O$4)</f>
        <v/>
      </c>
      <c r="AA15" s="22" t="str">
        <f aca="true">IF($B15="","",IF($I15="Disposed","Disposed",IF(OR($I15="Out of order",$I15="Under repair"),"Out of action",IF(AND($W15&lt;&gt;"",$W15&lt;TODAY()),"Service overdue",IF(AND($Z15&lt;&gt;"",$Z15&lt;TODAY()),"Inspection overdue",IF(AND($T15&lt;&gt;"",$T15&lt;TODAY()),"Warranty expired",IF(AND($W15&lt;&gt;"",$W15&lt;=TODAY()+Lists!$O$2),"Service due soon",IF(AND($T15&lt;&gt;"",$T15&lt;=TODAY()+Lists!$O$3),"Warranty ending",IF(AND($S15&lt;&gt;"",$S15&lt;=YEAR(TODAY())),"Due for replacement","OK")))))))))</f>
        <v/>
      </c>
      <c r="AB15" s="23"/>
    </row>
    <row r="16" customFormat="false" ht="15" hidden="false" customHeight="false" outlineLevel="0" collapsed="false">
      <c r="A16" s="14"/>
      <c r="B16" s="14"/>
      <c r="C16" s="14"/>
      <c r="D16" s="14"/>
      <c r="E16" s="14"/>
      <c r="F16" s="14"/>
      <c r="G16" s="14"/>
      <c r="H16" s="14"/>
      <c r="I16" s="14"/>
      <c r="J16" s="14"/>
      <c r="K16" s="15"/>
      <c r="L16" s="16"/>
      <c r="M16" s="14"/>
      <c r="N16" s="17"/>
      <c r="O16" s="14"/>
      <c r="P16" s="18" t="str">
        <f aca="false">IF($B16="","",IF($N16&lt;&gt;"",$N16,IFERROR(INDEX(Lists!$B$2:$B$13,MATCH($C16,Lists!$A$2:$A$13,0)),"")))</f>
        <v/>
      </c>
      <c r="Q16" s="19" t="str">
        <f aca="true">IF(OR($B16="",$K16=""),"",(TODAY()-$K16)/365.25)</f>
        <v/>
      </c>
      <c r="R16" s="20" t="str">
        <f aca="true">IF(OR($B16="",$K16="",$L16="",$P16=""),"",IF($I16="Disposed",0,IF($O16="Diminishing value",IF($P16&lt;=2,MAX(0,$L16*(1-((TODAY()-$K16)/365.25)/$P16)),$L16*(1-2/$P16)^((TODAY()-$K16)/365.25)),MAX(0,$L16*(1-((TODAY()-$K16)/365.25)/$P16)))))</f>
        <v/>
      </c>
      <c r="S16" s="18" t="str">
        <f aca="false">IF(OR($K16="",$P16=""),"",YEAR($K16)+ROUND($P16,0))</f>
        <v/>
      </c>
      <c r="T16" s="15"/>
      <c r="U16" s="17"/>
      <c r="V16" s="15"/>
      <c r="W16" s="21" t="str">
        <f aca="false">IF(OR($B16="",$I16="Disposed",AND($V16="",$K16=""),IF($U16&lt;&gt;"",$U16,IFERROR(INDEX(Lists!$C$2:$C$13,MATCH($C16,Lists!$A$2:$A$13,0)),""))=""),"",EDATE(IF($V16&lt;&gt;"",$V16,$K16),IF($U16&lt;&gt;"",$U16,IFERROR(INDEX(Lists!$C$2:$C$13,MATCH($C16,Lists!$A$2:$A$13,0)),""))))</f>
        <v/>
      </c>
      <c r="X16" s="14"/>
      <c r="Y16" s="15"/>
      <c r="Z16" s="21" t="str">
        <f aca="false">IF(OR($B16="",$I16="Disposed",$Y16=""),"",$Y16+Lists!$O$4)</f>
        <v/>
      </c>
      <c r="AA16" s="22" t="str">
        <f aca="true">IF($B16="","",IF($I16="Disposed","Disposed",IF(OR($I16="Out of order",$I16="Under repair"),"Out of action",IF(AND($W16&lt;&gt;"",$W16&lt;TODAY()),"Service overdue",IF(AND($Z16&lt;&gt;"",$Z16&lt;TODAY()),"Inspection overdue",IF(AND($T16&lt;&gt;"",$T16&lt;TODAY()),"Warranty expired",IF(AND($W16&lt;&gt;"",$W16&lt;=TODAY()+Lists!$O$2),"Service due soon",IF(AND($T16&lt;&gt;"",$T16&lt;=TODAY()+Lists!$O$3),"Warranty ending",IF(AND($S16&lt;&gt;"",$S16&lt;=YEAR(TODAY())),"Due for replacement","OK")))))))))</f>
        <v/>
      </c>
      <c r="AB16" s="23"/>
    </row>
    <row r="17" customFormat="false" ht="15" hidden="false" customHeight="false" outlineLevel="0" collapsed="false">
      <c r="A17" s="14"/>
      <c r="B17" s="14"/>
      <c r="C17" s="14"/>
      <c r="D17" s="14"/>
      <c r="E17" s="14"/>
      <c r="F17" s="14"/>
      <c r="G17" s="14"/>
      <c r="H17" s="14"/>
      <c r="I17" s="14"/>
      <c r="J17" s="14"/>
      <c r="K17" s="15"/>
      <c r="L17" s="16"/>
      <c r="M17" s="14"/>
      <c r="N17" s="17"/>
      <c r="O17" s="14"/>
      <c r="P17" s="18" t="str">
        <f aca="false">IF($B17="","",IF($N17&lt;&gt;"",$N17,IFERROR(INDEX(Lists!$B$2:$B$13,MATCH($C17,Lists!$A$2:$A$13,0)),"")))</f>
        <v/>
      </c>
      <c r="Q17" s="19" t="str">
        <f aca="true">IF(OR($B17="",$K17=""),"",(TODAY()-$K17)/365.25)</f>
        <v/>
      </c>
      <c r="R17" s="20" t="str">
        <f aca="true">IF(OR($B17="",$K17="",$L17="",$P17=""),"",IF($I17="Disposed",0,IF($O17="Diminishing value",IF($P17&lt;=2,MAX(0,$L17*(1-((TODAY()-$K17)/365.25)/$P17)),$L17*(1-2/$P17)^((TODAY()-$K17)/365.25)),MAX(0,$L17*(1-((TODAY()-$K17)/365.25)/$P17)))))</f>
        <v/>
      </c>
      <c r="S17" s="18" t="str">
        <f aca="false">IF(OR($K17="",$P17=""),"",YEAR($K17)+ROUND($P17,0))</f>
        <v/>
      </c>
      <c r="T17" s="15"/>
      <c r="U17" s="17"/>
      <c r="V17" s="15"/>
      <c r="W17" s="21" t="str">
        <f aca="false">IF(OR($B17="",$I17="Disposed",AND($V17="",$K17=""),IF($U17&lt;&gt;"",$U17,IFERROR(INDEX(Lists!$C$2:$C$13,MATCH($C17,Lists!$A$2:$A$13,0)),""))=""),"",EDATE(IF($V17&lt;&gt;"",$V17,$K17),IF($U17&lt;&gt;"",$U17,IFERROR(INDEX(Lists!$C$2:$C$13,MATCH($C17,Lists!$A$2:$A$13,0)),""))))</f>
        <v/>
      </c>
      <c r="X17" s="14"/>
      <c r="Y17" s="15"/>
      <c r="Z17" s="21" t="str">
        <f aca="false">IF(OR($B17="",$I17="Disposed",$Y17=""),"",$Y17+Lists!$O$4)</f>
        <v/>
      </c>
      <c r="AA17" s="22" t="str">
        <f aca="true">IF($B17="","",IF($I17="Disposed","Disposed",IF(OR($I17="Out of order",$I17="Under repair"),"Out of action",IF(AND($W17&lt;&gt;"",$W17&lt;TODAY()),"Service overdue",IF(AND($Z17&lt;&gt;"",$Z17&lt;TODAY()),"Inspection overdue",IF(AND($T17&lt;&gt;"",$T17&lt;TODAY()),"Warranty expired",IF(AND($W17&lt;&gt;"",$W17&lt;=TODAY()+Lists!$O$2),"Service due soon",IF(AND($T17&lt;&gt;"",$T17&lt;=TODAY()+Lists!$O$3),"Warranty ending",IF(AND($S17&lt;&gt;"",$S17&lt;=YEAR(TODAY())),"Due for replacement","OK")))))))))</f>
        <v/>
      </c>
      <c r="AB17" s="23"/>
    </row>
    <row r="18" customFormat="false" ht="15" hidden="false" customHeight="false" outlineLevel="0" collapsed="false">
      <c r="A18" s="14"/>
      <c r="B18" s="14"/>
      <c r="C18" s="14"/>
      <c r="D18" s="14"/>
      <c r="E18" s="14"/>
      <c r="F18" s="14"/>
      <c r="G18" s="14"/>
      <c r="H18" s="14"/>
      <c r="I18" s="14"/>
      <c r="J18" s="14"/>
      <c r="K18" s="15"/>
      <c r="L18" s="16"/>
      <c r="M18" s="14"/>
      <c r="N18" s="17"/>
      <c r="O18" s="14"/>
      <c r="P18" s="18" t="str">
        <f aca="false">IF($B18="","",IF($N18&lt;&gt;"",$N18,IFERROR(INDEX(Lists!$B$2:$B$13,MATCH($C18,Lists!$A$2:$A$13,0)),"")))</f>
        <v/>
      </c>
      <c r="Q18" s="19" t="str">
        <f aca="true">IF(OR($B18="",$K18=""),"",(TODAY()-$K18)/365.25)</f>
        <v/>
      </c>
      <c r="R18" s="20" t="str">
        <f aca="true">IF(OR($B18="",$K18="",$L18="",$P18=""),"",IF($I18="Disposed",0,IF($O18="Diminishing value",IF($P18&lt;=2,MAX(0,$L18*(1-((TODAY()-$K18)/365.25)/$P18)),$L18*(1-2/$P18)^((TODAY()-$K18)/365.25)),MAX(0,$L18*(1-((TODAY()-$K18)/365.25)/$P18)))))</f>
        <v/>
      </c>
      <c r="S18" s="18" t="str">
        <f aca="false">IF(OR($K18="",$P18=""),"",YEAR($K18)+ROUND($P18,0))</f>
        <v/>
      </c>
      <c r="T18" s="15"/>
      <c r="U18" s="17"/>
      <c r="V18" s="15"/>
      <c r="W18" s="21" t="str">
        <f aca="false">IF(OR($B18="",$I18="Disposed",AND($V18="",$K18=""),IF($U18&lt;&gt;"",$U18,IFERROR(INDEX(Lists!$C$2:$C$13,MATCH($C18,Lists!$A$2:$A$13,0)),""))=""),"",EDATE(IF($V18&lt;&gt;"",$V18,$K18),IF($U18&lt;&gt;"",$U18,IFERROR(INDEX(Lists!$C$2:$C$13,MATCH($C18,Lists!$A$2:$A$13,0)),""))))</f>
        <v/>
      </c>
      <c r="X18" s="14"/>
      <c r="Y18" s="15"/>
      <c r="Z18" s="21" t="str">
        <f aca="false">IF(OR($B18="",$I18="Disposed",$Y18=""),"",$Y18+Lists!$O$4)</f>
        <v/>
      </c>
      <c r="AA18" s="22" t="str">
        <f aca="true">IF($B18="","",IF($I18="Disposed","Disposed",IF(OR($I18="Out of order",$I18="Under repair"),"Out of action",IF(AND($W18&lt;&gt;"",$W18&lt;TODAY()),"Service overdue",IF(AND($Z18&lt;&gt;"",$Z18&lt;TODAY()),"Inspection overdue",IF(AND($T18&lt;&gt;"",$T18&lt;TODAY()),"Warranty expired",IF(AND($W18&lt;&gt;"",$W18&lt;=TODAY()+Lists!$O$2),"Service due soon",IF(AND($T18&lt;&gt;"",$T18&lt;=TODAY()+Lists!$O$3),"Warranty ending",IF(AND($S18&lt;&gt;"",$S18&lt;=YEAR(TODAY())),"Due for replacement","OK")))))))))</f>
        <v/>
      </c>
      <c r="AB18" s="23"/>
    </row>
    <row r="19" customFormat="false" ht="15" hidden="false" customHeight="false" outlineLevel="0" collapsed="false">
      <c r="A19" s="14"/>
      <c r="B19" s="14"/>
      <c r="C19" s="14"/>
      <c r="D19" s="14"/>
      <c r="E19" s="14"/>
      <c r="F19" s="14"/>
      <c r="G19" s="14"/>
      <c r="H19" s="14"/>
      <c r="I19" s="14"/>
      <c r="J19" s="14"/>
      <c r="K19" s="15"/>
      <c r="L19" s="16"/>
      <c r="M19" s="14"/>
      <c r="N19" s="17"/>
      <c r="O19" s="14"/>
      <c r="P19" s="18" t="str">
        <f aca="false">IF($B19="","",IF($N19&lt;&gt;"",$N19,IFERROR(INDEX(Lists!$B$2:$B$13,MATCH($C19,Lists!$A$2:$A$13,0)),"")))</f>
        <v/>
      </c>
      <c r="Q19" s="19" t="str">
        <f aca="true">IF(OR($B19="",$K19=""),"",(TODAY()-$K19)/365.25)</f>
        <v/>
      </c>
      <c r="R19" s="20" t="str">
        <f aca="true">IF(OR($B19="",$K19="",$L19="",$P19=""),"",IF($I19="Disposed",0,IF($O19="Diminishing value",IF($P19&lt;=2,MAX(0,$L19*(1-((TODAY()-$K19)/365.25)/$P19)),$L19*(1-2/$P19)^((TODAY()-$K19)/365.25)),MAX(0,$L19*(1-((TODAY()-$K19)/365.25)/$P19)))))</f>
        <v/>
      </c>
      <c r="S19" s="18" t="str">
        <f aca="false">IF(OR($K19="",$P19=""),"",YEAR($K19)+ROUND($P19,0))</f>
        <v/>
      </c>
      <c r="T19" s="15"/>
      <c r="U19" s="17"/>
      <c r="V19" s="15"/>
      <c r="W19" s="21" t="str">
        <f aca="false">IF(OR($B19="",$I19="Disposed",AND($V19="",$K19=""),IF($U19&lt;&gt;"",$U19,IFERROR(INDEX(Lists!$C$2:$C$13,MATCH($C19,Lists!$A$2:$A$13,0)),""))=""),"",EDATE(IF($V19&lt;&gt;"",$V19,$K19),IF($U19&lt;&gt;"",$U19,IFERROR(INDEX(Lists!$C$2:$C$13,MATCH($C19,Lists!$A$2:$A$13,0)),""))))</f>
        <v/>
      </c>
      <c r="X19" s="14"/>
      <c r="Y19" s="15"/>
      <c r="Z19" s="21" t="str">
        <f aca="false">IF(OR($B19="",$I19="Disposed",$Y19=""),"",$Y19+Lists!$O$4)</f>
        <v/>
      </c>
      <c r="AA19" s="22" t="str">
        <f aca="true">IF($B19="","",IF($I19="Disposed","Disposed",IF(OR($I19="Out of order",$I19="Under repair"),"Out of action",IF(AND($W19&lt;&gt;"",$W19&lt;TODAY()),"Service overdue",IF(AND($Z19&lt;&gt;"",$Z19&lt;TODAY()),"Inspection overdue",IF(AND($T19&lt;&gt;"",$T19&lt;TODAY()),"Warranty expired",IF(AND($W19&lt;&gt;"",$W19&lt;=TODAY()+Lists!$O$2),"Service due soon",IF(AND($T19&lt;&gt;"",$T19&lt;=TODAY()+Lists!$O$3),"Warranty ending",IF(AND($S19&lt;&gt;"",$S19&lt;=YEAR(TODAY())),"Due for replacement","OK")))))))))</f>
        <v/>
      </c>
      <c r="AB19" s="23"/>
    </row>
    <row r="20" customFormat="false" ht="15" hidden="false" customHeight="false" outlineLevel="0" collapsed="false">
      <c r="A20" s="14"/>
      <c r="B20" s="14"/>
      <c r="C20" s="14"/>
      <c r="D20" s="14"/>
      <c r="E20" s="14"/>
      <c r="F20" s="14"/>
      <c r="G20" s="14"/>
      <c r="H20" s="14"/>
      <c r="I20" s="14"/>
      <c r="J20" s="14"/>
      <c r="K20" s="15"/>
      <c r="L20" s="16"/>
      <c r="M20" s="14"/>
      <c r="N20" s="17"/>
      <c r="O20" s="14"/>
      <c r="P20" s="18" t="str">
        <f aca="false">IF($B20="","",IF($N20&lt;&gt;"",$N20,IFERROR(INDEX(Lists!$B$2:$B$13,MATCH($C20,Lists!$A$2:$A$13,0)),"")))</f>
        <v/>
      </c>
      <c r="Q20" s="19" t="str">
        <f aca="true">IF(OR($B20="",$K20=""),"",(TODAY()-$K20)/365.25)</f>
        <v/>
      </c>
      <c r="R20" s="20" t="str">
        <f aca="true">IF(OR($B20="",$K20="",$L20="",$P20=""),"",IF($I20="Disposed",0,IF($O20="Diminishing value",IF($P20&lt;=2,MAX(0,$L20*(1-((TODAY()-$K20)/365.25)/$P20)),$L20*(1-2/$P20)^((TODAY()-$K20)/365.25)),MAX(0,$L20*(1-((TODAY()-$K20)/365.25)/$P20)))))</f>
        <v/>
      </c>
      <c r="S20" s="18" t="str">
        <f aca="false">IF(OR($K20="",$P20=""),"",YEAR($K20)+ROUND($P20,0))</f>
        <v/>
      </c>
      <c r="T20" s="15"/>
      <c r="U20" s="17"/>
      <c r="V20" s="15"/>
      <c r="W20" s="21" t="str">
        <f aca="false">IF(OR($B20="",$I20="Disposed",AND($V20="",$K20=""),IF($U20&lt;&gt;"",$U20,IFERROR(INDEX(Lists!$C$2:$C$13,MATCH($C20,Lists!$A$2:$A$13,0)),""))=""),"",EDATE(IF($V20&lt;&gt;"",$V20,$K20),IF($U20&lt;&gt;"",$U20,IFERROR(INDEX(Lists!$C$2:$C$13,MATCH($C20,Lists!$A$2:$A$13,0)),""))))</f>
        <v/>
      </c>
      <c r="X20" s="14"/>
      <c r="Y20" s="15"/>
      <c r="Z20" s="21" t="str">
        <f aca="false">IF(OR($B20="",$I20="Disposed",$Y20=""),"",$Y20+Lists!$O$4)</f>
        <v/>
      </c>
      <c r="AA20" s="22" t="str">
        <f aca="true">IF($B20="","",IF($I20="Disposed","Disposed",IF(OR($I20="Out of order",$I20="Under repair"),"Out of action",IF(AND($W20&lt;&gt;"",$W20&lt;TODAY()),"Service overdue",IF(AND($Z20&lt;&gt;"",$Z20&lt;TODAY()),"Inspection overdue",IF(AND($T20&lt;&gt;"",$T20&lt;TODAY()),"Warranty expired",IF(AND($W20&lt;&gt;"",$W20&lt;=TODAY()+Lists!$O$2),"Service due soon",IF(AND($T20&lt;&gt;"",$T20&lt;=TODAY()+Lists!$O$3),"Warranty ending",IF(AND($S20&lt;&gt;"",$S20&lt;=YEAR(TODAY())),"Due for replacement","OK")))))))))</f>
        <v/>
      </c>
      <c r="AB20" s="23"/>
    </row>
    <row r="21" customFormat="false" ht="15" hidden="false" customHeight="false" outlineLevel="0" collapsed="false">
      <c r="A21" s="14"/>
      <c r="B21" s="14"/>
      <c r="C21" s="14"/>
      <c r="D21" s="14"/>
      <c r="E21" s="14"/>
      <c r="F21" s="14"/>
      <c r="G21" s="14"/>
      <c r="H21" s="14"/>
      <c r="I21" s="14"/>
      <c r="J21" s="14"/>
      <c r="K21" s="15"/>
      <c r="L21" s="16"/>
      <c r="M21" s="14"/>
      <c r="N21" s="17"/>
      <c r="O21" s="14"/>
      <c r="P21" s="18" t="str">
        <f aca="false">IF($B21="","",IF($N21&lt;&gt;"",$N21,IFERROR(INDEX(Lists!$B$2:$B$13,MATCH($C21,Lists!$A$2:$A$13,0)),"")))</f>
        <v/>
      </c>
      <c r="Q21" s="19" t="str">
        <f aca="true">IF(OR($B21="",$K21=""),"",(TODAY()-$K21)/365.25)</f>
        <v/>
      </c>
      <c r="R21" s="20" t="str">
        <f aca="true">IF(OR($B21="",$K21="",$L21="",$P21=""),"",IF($I21="Disposed",0,IF($O21="Diminishing value",IF($P21&lt;=2,MAX(0,$L21*(1-((TODAY()-$K21)/365.25)/$P21)),$L21*(1-2/$P21)^((TODAY()-$K21)/365.25)),MAX(0,$L21*(1-((TODAY()-$K21)/365.25)/$P21)))))</f>
        <v/>
      </c>
      <c r="S21" s="18" t="str">
        <f aca="false">IF(OR($K21="",$P21=""),"",YEAR($K21)+ROUND($P21,0))</f>
        <v/>
      </c>
      <c r="T21" s="15"/>
      <c r="U21" s="17"/>
      <c r="V21" s="15"/>
      <c r="W21" s="21" t="str">
        <f aca="false">IF(OR($B21="",$I21="Disposed",AND($V21="",$K21=""),IF($U21&lt;&gt;"",$U21,IFERROR(INDEX(Lists!$C$2:$C$13,MATCH($C21,Lists!$A$2:$A$13,0)),""))=""),"",EDATE(IF($V21&lt;&gt;"",$V21,$K21),IF($U21&lt;&gt;"",$U21,IFERROR(INDEX(Lists!$C$2:$C$13,MATCH($C21,Lists!$A$2:$A$13,0)),""))))</f>
        <v/>
      </c>
      <c r="X21" s="14"/>
      <c r="Y21" s="15"/>
      <c r="Z21" s="21" t="str">
        <f aca="false">IF(OR($B21="",$I21="Disposed",$Y21=""),"",$Y21+Lists!$O$4)</f>
        <v/>
      </c>
      <c r="AA21" s="22" t="str">
        <f aca="true">IF($B21="","",IF($I21="Disposed","Disposed",IF(OR($I21="Out of order",$I21="Under repair"),"Out of action",IF(AND($W21&lt;&gt;"",$W21&lt;TODAY()),"Service overdue",IF(AND($Z21&lt;&gt;"",$Z21&lt;TODAY()),"Inspection overdue",IF(AND($T21&lt;&gt;"",$T21&lt;TODAY()),"Warranty expired",IF(AND($W21&lt;&gt;"",$W21&lt;=TODAY()+Lists!$O$2),"Service due soon",IF(AND($T21&lt;&gt;"",$T21&lt;=TODAY()+Lists!$O$3),"Warranty ending",IF(AND($S21&lt;&gt;"",$S21&lt;=YEAR(TODAY())),"Due for replacement","OK")))))))))</f>
        <v/>
      </c>
      <c r="AB21" s="23"/>
    </row>
    <row r="22" customFormat="false" ht="15" hidden="false" customHeight="false" outlineLevel="0" collapsed="false">
      <c r="A22" s="14"/>
      <c r="B22" s="14"/>
      <c r="C22" s="14"/>
      <c r="D22" s="14"/>
      <c r="E22" s="14"/>
      <c r="F22" s="14"/>
      <c r="G22" s="14"/>
      <c r="H22" s="14"/>
      <c r="I22" s="14"/>
      <c r="J22" s="14"/>
      <c r="K22" s="15"/>
      <c r="L22" s="16"/>
      <c r="M22" s="14"/>
      <c r="N22" s="17"/>
      <c r="O22" s="14"/>
      <c r="P22" s="18" t="str">
        <f aca="false">IF($B22="","",IF($N22&lt;&gt;"",$N22,IFERROR(INDEX(Lists!$B$2:$B$13,MATCH($C22,Lists!$A$2:$A$13,0)),"")))</f>
        <v/>
      </c>
      <c r="Q22" s="19" t="str">
        <f aca="true">IF(OR($B22="",$K22=""),"",(TODAY()-$K22)/365.25)</f>
        <v/>
      </c>
      <c r="R22" s="20" t="str">
        <f aca="true">IF(OR($B22="",$K22="",$L22="",$P22=""),"",IF($I22="Disposed",0,IF($O22="Diminishing value",IF($P22&lt;=2,MAX(0,$L22*(1-((TODAY()-$K22)/365.25)/$P22)),$L22*(1-2/$P22)^((TODAY()-$K22)/365.25)),MAX(0,$L22*(1-((TODAY()-$K22)/365.25)/$P22)))))</f>
        <v/>
      </c>
      <c r="S22" s="18" t="str">
        <f aca="false">IF(OR($K22="",$P22=""),"",YEAR($K22)+ROUND($P22,0))</f>
        <v/>
      </c>
      <c r="T22" s="15"/>
      <c r="U22" s="17"/>
      <c r="V22" s="15"/>
      <c r="W22" s="21" t="str">
        <f aca="false">IF(OR($B22="",$I22="Disposed",AND($V22="",$K22=""),IF($U22&lt;&gt;"",$U22,IFERROR(INDEX(Lists!$C$2:$C$13,MATCH($C22,Lists!$A$2:$A$13,0)),""))=""),"",EDATE(IF($V22&lt;&gt;"",$V22,$K22),IF($U22&lt;&gt;"",$U22,IFERROR(INDEX(Lists!$C$2:$C$13,MATCH($C22,Lists!$A$2:$A$13,0)),""))))</f>
        <v/>
      </c>
      <c r="X22" s="14"/>
      <c r="Y22" s="15"/>
      <c r="Z22" s="21" t="str">
        <f aca="false">IF(OR($B22="",$I22="Disposed",$Y22=""),"",$Y22+Lists!$O$4)</f>
        <v/>
      </c>
      <c r="AA22" s="22" t="str">
        <f aca="true">IF($B22="","",IF($I22="Disposed","Disposed",IF(OR($I22="Out of order",$I22="Under repair"),"Out of action",IF(AND($W22&lt;&gt;"",$W22&lt;TODAY()),"Service overdue",IF(AND($Z22&lt;&gt;"",$Z22&lt;TODAY()),"Inspection overdue",IF(AND($T22&lt;&gt;"",$T22&lt;TODAY()),"Warranty expired",IF(AND($W22&lt;&gt;"",$W22&lt;=TODAY()+Lists!$O$2),"Service due soon",IF(AND($T22&lt;&gt;"",$T22&lt;=TODAY()+Lists!$O$3),"Warranty ending",IF(AND($S22&lt;&gt;"",$S22&lt;=YEAR(TODAY())),"Due for replacement","OK")))))))))</f>
        <v/>
      </c>
      <c r="AB22" s="23"/>
    </row>
    <row r="23" customFormat="false" ht="15" hidden="false" customHeight="false" outlineLevel="0" collapsed="false">
      <c r="A23" s="14"/>
      <c r="B23" s="14"/>
      <c r="C23" s="14"/>
      <c r="D23" s="14"/>
      <c r="E23" s="14"/>
      <c r="F23" s="14"/>
      <c r="G23" s="14"/>
      <c r="H23" s="14"/>
      <c r="I23" s="14"/>
      <c r="J23" s="14"/>
      <c r="K23" s="15"/>
      <c r="L23" s="16"/>
      <c r="M23" s="14"/>
      <c r="N23" s="17"/>
      <c r="O23" s="14"/>
      <c r="P23" s="18" t="str">
        <f aca="false">IF($B23="","",IF($N23&lt;&gt;"",$N23,IFERROR(INDEX(Lists!$B$2:$B$13,MATCH($C23,Lists!$A$2:$A$13,0)),"")))</f>
        <v/>
      </c>
      <c r="Q23" s="19" t="str">
        <f aca="true">IF(OR($B23="",$K23=""),"",(TODAY()-$K23)/365.25)</f>
        <v/>
      </c>
      <c r="R23" s="20" t="str">
        <f aca="true">IF(OR($B23="",$K23="",$L23="",$P23=""),"",IF($I23="Disposed",0,IF($O23="Diminishing value",IF($P23&lt;=2,MAX(0,$L23*(1-((TODAY()-$K23)/365.25)/$P23)),$L23*(1-2/$P23)^((TODAY()-$K23)/365.25)),MAX(0,$L23*(1-((TODAY()-$K23)/365.25)/$P23)))))</f>
        <v/>
      </c>
      <c r="S23" s="18" t="str">
        <f aca="false">IF(OR($K23="",$P23=""),"",YEAR($K23)+ROUND($P23,0))</f>
        <v/>
      </c>
      <c r="T23" s="15"/>
      <c r="U23" s="17"/>
      <c r="V23" s="15"/>
      <c r="W23" s="21" t="str">
        <f aca="false">IF(OR($B23="",$I23="Disposed",AND($V23="",$K23=""),IF($U23&lt;&gt;"",$U23,IFERROR(INDEX(Lists!$C$2:$C$13,MATCH($C23,Lists!$A$2:$A$13,0)),""))=""),"",EDATE(IF($V23&lt;&gt;"",$V23,$K23),IF($U23&lt;&gt;"",$U23,IFERROR(INDEX(Lists!$C$2:$C$13,MATCH($C23,Lists!$A$2:$A$13,0)),""))))</f>
        <v/>
      </c>
      <c r="X23" s="14"/>
      <c r="Y23" s="15"/>
      <c r="Z23" s="21" t="str">
        <f aca="false">IF(OR($B23="",$I23="Disposed",$Y23=""),"",$Y23+Lists!$O$4)</f>
        <v/>
      </c>
      <c r="AA23" s="22" t="str">
        <f aca="true">IF($B23="","",IF($I23="Disposed","Disposed",IF(OR($I23="Out of order",$I23="Under repair"),"Out of action",IF(AND($W23&lt;&gt;"",$W23&lt;TODAY()),"Service overdue",IF(AND($Z23&lt;&gt;"",$Z23&lt;TODAY()),"Inspection overdue",IF(AND($T23&lt;&gt;"",$T23&lt;TODAY()),"Warranty expired",IF(AND($W23&lt;&gt;"",$W23&lt;=TODAY()+Lists!$O$2),"Service due soon",IF(AND($T23&lt;&gt;"",$T23&lt;=TODAY()+Lists!$O$3),"Warranty ending",IF(AND($S23&lt;&gt;"",$S23&lt;=YEAR(TODAY())),"Due for replacement","OK")))))))))</f>
        <v/>
      </c>
      <c r="AB23" s="23"/>
    </row>
    <row r="24" customFormat="false" ht="15" hidden="false" customHeight="false" outlineLevel="0" collapsed="false">
      <c r="A24" s="14"/>
      <c r="B24" s="14"/>
      <c r="C24" s="14"/>
      <c r="D24" s="14"/>
      <c r="E24" s="14"/>
      <c r="F24" s="14"/>
      <c r="G24" s="14"/>
      <c r="H24" s="14"/>
      <c r="I24" s="14"/>
      <c r="J24" s="14"/>
      <c r="K24" s="15"/>
      <c r="L24" s="16"/>
      <c r="M24" s="14"/>
      <c r="N24" s="17"/>
      <c r="O24" s="14"/>
      <c r="P24" s="18" t="str">
        <f aca="false">IF($B24="","",IF($N24&lt;&gt;"",$N24,IFERROR(INDEX(Lists!$B$2:$B$13,MATCH($C24,Lists!$A$2:$A$13,0)),"")))</f>
        <v/>
      </c>
      <c r="Q24" s="19" t="str">
        <f aca="true">IF(OR($B24="",$K24=""),"",(TODAY()-$K24)/365.25)</f>
        <v/>
      </c>
      <c r="R24" s="20" t="str">
        <f aca="true">IF(OR($B24="",$K24="",$L24="",$P24=""),"",IF($I24="Disposed",0,IF($O24="Diminishing value",IF($P24&lt;=2,MAX(0,$L24*(1-((TODAY()-$K24)/365.25)/$P24)),$L24*(1-2/$P24)^((TODAY()-$K24)/365.25)),MAX(0,$L24*(1-((TODAY()-$K24)/365.25)/$P24)))))</f>
        <v/>
      </c>
      <c r="S24" s="18" t="str">
        <f aca="false">IF(OR($K24="",$P24=""),"",YEAR($K24)+ROUND($P24,0))</f>
        <v/>
      </c>
      <c r="T24" s="15"/>
      <c r="U24" s="17"/>
      <c r="V24" s="15"/>
      <c r="W24" s="21" t="str">
        <f aca="false">IF(OR($B24="",$I24="Disposed",AND($V24="",$K24=""),IF($U24&lt;&gt;"",$U24,IFERROR(INDEX(Lists!$C$2:$C$13,MATCH($C24,Lists!$A$2:$A$13,0)),""))=""),"",EDATE(IF($V24&lt;&gt;"",$V24,$K24),IF($U24&lt;&gt;"",$U24,IFERROR(INDEX(Lists!$C$2:$C$13,MATCH($C24,Lists!$A$2:$A$13,0)),""))))</f>
        <v/>
      </c>
      <c r="X24" s="14"/>
      <c r="Y24" s="15"/>
      <c r="Z24" s="21" t="str">
        <f aca="false">IF(OR($B24="",$I24="Disposed",$Y24=""),"",$Y24+Lists!$O$4)</f>
        <v/>
      </c>
      <c r="AA24" s="22" t="str">
        <f aca="true">IF($B24="","",IF($I24="Disposed","Disposed",IF(OR($I24="Out of order",$I24="Under repair"),"Out of action",IF(AND($W24&lt;&gt;"",$W24&lt;TODAY()),"Service overdue",IF(AND($Z24&lt;&gt;"",$Z24&lt;TODAY()),"Inspection overdue",IF(AND($T24&lt;&gt;"",$T24&lt;TODAY()),"Warranty expired",IF(AND($W24&lt;&gt;"",$W24&lt;=TODAY()+Lists!$O$2),"Service due soon",IF(AND($T24&lt;&gt;"",$T24&lt;=TODAY()+Lists!$O$3),"Warranty ending",IF(AND($S24&lt;&gt;"",$S24&lt;=YEAR(TODAY())),"Due for replacement","OK")))))))))</f>
        <v/>
      </c>
      <c r="AB24" s="23"/>
    </row>
    <row r="25" customFormat="false" ht="15" hidden="false" customHeight="false" outlineLevel="0" collapsed="false">
      <c r="A25" s="14"/>
      <c r="B25" s="14"/>
      <c r="C25" s="14"/>
      <c r="D25" s="14"/>
      <c r="E25" s="14"/>
      <c r="F25" s="14"/>
      <c r="G25" s="14"/>
      <c r="H25" s="14"/>
      <c r="I25" s="14"/>
      <c r="J25" s="14"/>
      <c r="K25" s="15"/>
      <c r="L25" s="16"/>
      <c r="M25" s="14"/>
      <c r="N25" s="17"/>
      <c r="O25" s="14"/>
      <c r="P25" s="18" t="str">
        <f aca="false">IF($B25="","",IF($N25&lt;&gt;"",$N25,IFERROR(INDEX(Lists!$B$2:$B$13,MATCH($C25,Lists!$A$2:$A$13,0)),"")))</f>
        <v/>
      </c>
      <c r="Q25" s="19" t="str">
        <f aca="true">IF(OR($B25="",$K25=""),"",(TODAY()-$K25)/365.25)</f>
        <v/>
      </c>
      <c r="R25" s="20" t="str">
        <f aca="true">IF(OR($B25="",$K25="",$L25="",$P25=""),"",IF($I25="Disposed",0,IF($O25="Diminishing value",IF($P25&lt;=2,MAX(0,$L25*(1-((TODAY()-$K25)/365.25)/$P25)),$L25*(1-2/$P25)^((TODAY()-$K25)/365.25)),MAX(0,$L25*(1-((TODAY()-$K25)/365.25)/$P25)))))</f>
        <v/>
      </c>
      <c r="S25" s="18" t="str">
        <f aca="false">IF(OR($K25="",$P25=""),"",YEAR($K25)+ROUND($P25,0))</f>
        <v/>
      </c>
      <c r="T25" s="15"/>
      <c r="U25" s="17"/>
      <c r="V25" s="15"/>
      <c r="W25" s="21" t="str">
        <f aca="false">IF(OR($B25="",$I25="Disposed",AND($V25="",$K25=""),IF($U25&lt;&gt;"",$U25,IFERROR(INDEX(Lists!$C$2:$C$13,MATCH($C25,Lists!$A$2:$A$13,0)),""))=""),"",EDATE(IF($V25&lt;&gt;"",$V25,$K25),IF($U25&lt;&gt;"",$U25,IFERROR(INDEX(Lists!$C$2:$C$13,MATCH($C25,Lists!$A$2:$A$13,0)),""))))</f>
        <v/>
      </c>
      <c r="X25" s="14"/>
      <c r="Y25" s="15"/>
      <c r="Z25" s="21" t="str">
        <f aca="false">IF(OR($B25="",$I25="Disposed",$Y25=""),"",$Y25+Lists!$O$4)</f>
        <v/>
      </c>
      <c r="AA25" s="22" t="str">
        <f aca="true">IF($B25="","",IF($I25="Disposed","Disposed",IF(OR($I25="Out of order",$I25="Under repair"),"Out of action",IF(AND($W25&lt;&gt;"",$W25&lt;TODAY()),"Service overdue",IF(AND($Z25&lt;&gt;"",$Z25&lt;TODAY()),"Inspection overdue",IF(AND($T25&lt;&gt;"",$T25&lt;TODAY()),"Warranty expired",IF(AND($W25&lt;&gt;"",$W25&lt;=TODAY()+Lists!$O$2),"Service due soon",IF(AND($T25&lt;&gt;"",$T25&lt;=TODAY()+Lists!$O$3),"Warranty ending",IF(AND($S25&lt;&gt;"",$S25&lt;=YEAR(TODAY())),"Due for replacement","OK")))))))))</f>
        <v/>
      </c>
      <c r="AB25" s="23"/>
    </row>
    <row r="26" customFormat="false" ht="15" hidden="false" customHeight="false" outlineLevel="0" collapsed="false">
      <c r="A26" s="14"/>
      <c r="B26" s="14"/>
      <c r="C26" s="14"/>
      <c r="D26" s="14"/>
      <c r="E26" s="14"/>
      <c r="F26" s="14"/>
      <c r="G26" s="14"/>
      <c r="H26" s="14"/>
      <c r="I26" s="14"/>
      <c r="J26" s="14"/>
      <c r="K26" s="15"/>
      <c r="L26" s="16"/>
      <c r="M26" s="14"/>
      <c r="N26" s="17"/>
      <c r="O26" s="14"/>
      <c r="P26" s="18" t="str">
        <f aca="false">IF($B26="","",IF($N26&lt;&gt;"",$N26,IFERROR(INDEX(Lists!$B$2:$B$13,MATCH($C26,Lists!$A$2:$A$13,0)),"")))</f>
        <v/>
      </c>
      <c r="Q26" s="19" t="str">
        <f aca="true">IF(OR($B26="",$K26=""),"",(TODAY()-$K26)/365.25)</f>
        <v/>
      </c>
      <c r="R26" s="20" t="str">
        <f aca="true">IF(OR($B26="",$K26="",$L26="",$P26=""),"",IF($I26="Disposed",0,IF($O26="Diminishing value",IF($P26&lt;=2,MAX(0,$L26*(1-((TODAY()-$K26)/365.25)/$P26)),$L26*(1-2/$P26)^((TODAY()-$K26)/365.25)),MAX(0,$L26*(1-((TODAY()-$K26)/365.25)/$P26)))))</f>
        <v/>
      </c>
      <c r="S26" s="18" t="str">
        <f aca="false">IF(OR($K26="",$P26=""),"",YEAR($K26)+ROUND($P26,0))</f>
        <v/>
      </c>
      <c r="T26" s="15"/>
      <c r="U26" s="17"/>
      <c r="V26" s="15"/>
      <c r="W26" s="21" t="str">
        <f aca="false">IF(OR($B26="",$I26="Disposed",AND($V26="",$K26=""),IF($U26&lt;&gt;"",$U26,IFERROR(INDEX(Lists!$C$2:$C$13,MATCH($C26,Lists!$A$2:$A$13,0)),""))=""),"",EDATE(IF($V26&lt;&gt;"",$V26,$K26),IF($U26&lt;&gt;"",$U26,IFERROR(INDEX(Lists!$C$2:$C$13,MATCH($C26,Lists!$A$2:$A$13,0)),""))))</f>
        <v/>
      </c>
      <c r="X26" s="14"/>
      <c r="Y26" s="15"/>
      <c r="Z26" s="21" t="str">
        <f aca="false">IF(OR($B26="",$I26="Disposed",$Y26=""),"",$Y26+Lists!$O$4)</f>
        <v/>
      </c>
      <c r="AA26" s="22" t="str">
        <f aca="true">IF($B26="","",IF($I26="Disposed","Disposed",IF(OR($I26="Out of order",$I26="Under repair"),"Out of action",IF(AND($W26&lt;&gt;"",$W26&lt;TODAY()),"Service overdue",IF(AND($Z26&lt;&gt;"",$Z26&lt;TODAY()),"Inspection overdue",IF(AND($T26&lt;&gt;"",$T26&lt;TODAY()),"Warranty expired",IF(AND($W26&lt;&gt;"",$W26&lt;=TODAY()+Lists!$O$2),"Service due soon",IF(AND($T26&lt;&gt;"",$T26&lt;=TODAY()+Lists!$O$3),"Warranty ending",IF(AND($S26&lt;&gt;"",$S26&lt;=YEAR(TODAY())),"Due for replacement","OK")))))))))</f>
        <v/>
      </c>
      <c r="AB26" s="23"/>
    </row>
    <row r="27" customFormat="false" ht="15" hidden="false" customHeight="false" outlineLevel="0" collapsed="false">
      <c r="A27" s="14"/>
      <c r="B27" s="14"/>
      <c r="C27" s="14"/>
      <c r="D27" s="14"/>
      <c r="E27" s="14"/>
      <c r="F27" s="14"/>
      <c r="G27" s="14"/>
      <c r="H27" s="14"/>
      <c r="I27" s="14"/>
      <c r="J27" s="14"/>
      <c r="K27" s="15"/>
      <c r="L27" s="16"/>
      <c r="M27" s="14"/>
      <c r="N27" s="17"/>
      <c r="O27" s="14"/>
      <c r="P27" s="18" t="str">
        <f aca="false">IF($B27="","",IF($N27&lt;&gt;"",$N27,IFERROR(INDEX(Lists!$B$2:$B$13,MATCH($C27,Lists!$A$2:$A$13,0)),"")))</f>
        <v/>
      </c>
      <c r="Q27" s="19" t="str">
        <f aca="true">IF(OR($B27="",$K27=""),"",(TODAY()-$K27)/365.25)</f>
        <v/>
      </c>
      <c r="R27" s="20" t="str">
        <f aca="true">IF(OR($B27="",$K27="",$L27="",$P27=""),"",IF($I27="Disposed",0,IF($O27="Diminishing value",IF($P27&lt;=2,MAX(0,$L27*(1-((TODAY()-$K27)/365.25)/$P27)),$L27*(1-2/$P27)^((TODAY()-$K27)/365.25)),MAX(0,$L27*(1-((TODAY()-$K27)/365.25)/$P27)))))</f>
        <v/>
      </c>
      <c r="S27" s="18" t="str">
        <f aca="false">IF(OR($K27="",$P27=""),"",YEAR($K27)+ROUND($P27,0))</f>
        <v/>
      </c>
      <c r="T27" s="15"/>
      <c r="U27" s="17"/>
      <c r="V27" s="15"/>
      <c r="W27" s="21" t="str">
        <f aca="false">IF(OR($B27="",$I27="Disposed",AND($V27="",$K27=""),IF($U27&lt;&gt;"",$U27,IFERROR(INDEX(Lists!$C$2:$C$13,MATCH($C27,Lists!$A$2:$A$13,0)),""))=""),"",EDATE(IF($V27&lt;&gt;"",$V27,$K27),IF($U27&lt;&gt;"",$U27,IFERROR(INDEX(Lists!$C$2:$C$13,MATCH($C27,Lists!$A$2:$A$13,0)),""))))</f>
        <v/>
      </c>
      <c r="X27" s="14"/>
      <c r="Y27" s="15"/>
      <c r="Z27" s="21" t="str">
        <f aca="false">IF(OR($B27="",$I27="Disposed",$Y27=""),"",$Y27+Lists!$O$4)</f>
        <v/>
      </c>
      <c r="AA27" s="22" t="str">
        <f aca="true">IF($B27="","",IF($I27="Disposed","Disposed",IF(OR($I27="Out of order",$I27="Under repair"),"Out of action",IF(AND($W27&lt;&gt;"",$W27&lt;TODAY()),"Service overdue",IF(AND($Z27&lt;&gt;"",$Z27&lt;TODAY()),"Inspection overdue",IF(AND($T27&lt;&gt;"",$T27&lt;TODAY()),"Warranty expired",IF(AND($W27&lt;&gt;"",$W27&lt;=TODAY()+Lists!$O$2),"Service due soon",IF(AND($T27&lt;&gt;"",$T27&lt;=TODAY()+Lists!$O$3),"Warranty ending",IF(AND($S27&lt;&gt;"",$S27&lt;=YEAR(TODAY())),"Due for replacement","OK")))))))))</f>
        <v/>
      </c>
      <c r="AB27" s="23"/>
    </row>
    <row r="28" customFormat="false" ht="15" hidden="false" customHeight="false" outlineLevel="0" collapsed="false">
      <c r="A28" s="14"/>
      <c r="B28" s="14"/>
      <c r="C28" s="14"/>
      <c r="D28" s="14"/>
      <c r="E28" s="14"/>
      <c r="F28" s="14"/>
      <c r="G28" s="14"/>
      <c r="H28" s="14"/>
      <c r="I28" s="14"/>
      <c r="J28" s="14"/>
      <c r="K28" s="15"/>
      <c r="L28" s="16"/>
      <c r="M28" s="14"/>
      <c r="N28" s="17"/>
      <c r="O28" s="14"/>
      <c r="P28" s="18" t="str">
        <f aca="false">IF($B28="","",IF($N28&lt;&gt;"",$N28,IFERROR(INDEX(Lists!$B$2:$B$13,MATCH($C28,Lists!$A$2:$A$13,0)),"")))</f>
        <v/>
      </c>
      <c r="Q28" s="19" t="str">
        <f aca="true">IF(OR($B28="",$K28=""),"",(TODAY()-$K28)/365.25)</f>
        <v/>
      </c>
      <c r="R28" s="20" t="str">
        <f aca="true">IF(OR($B28="",$K28="",$L28="",$P28=""),"",IF($I28="Disposed",0,IF($O28="Diminishing value",IF($P28&lt;=2,MAX(0,$L28*(1-((TODAY()-$K28)/365.25)/$P28)),$L28*(1-2/$P28)^((TODAY()-$K28)/365.25)),MAX(0,$L28*(1-((TODAY()-$K28)/365.25)/$P28)))))</f>
        <v/>
      </c>
      <c r="S28" s="18" t="str">
        <f aca="false">IF(OR($K28="",$P28=""),"",YEAR($K28)+ROUND($P28,0))</f>
        <v/>
      </c>
      <c r="T28" s="15"/>
      <c r="U28" s="17"/>
      <c r="V28" s="15"/>
      <c r="W28" s="21" t="str">
        <f aca="false">IF(OR($B28="",$I28="Disposed",AND($V28="",$K28=""),IF($U28&lt;&gt;"",$U28,IFERROR(INDEX(Lists!$C$2:$C$13,MATCH($C28,Lists!$A$2:$A$13,0)),""))=""),"",EDATE(IF($V28&lt;&gt;"",$V28,$K28),IF($U28&lt;&gt;"",$U28,IFERROR(INDEX(Lists!$C$2:$C$13,MATCH($C28,Lists!$A$2:$A$13,0)),""))))</f>
        <v/>
      </c>
      <c r="X28" s="14"/>
      <c r="Y28" s="15"/>
      <c r="Z28" s="21" t="str">
        <f aca="false">IF(OR($B28="",$I28="Disposed",$Y28=""),"",$Y28+Lists!$O$4)</f>
        <v/>
      </c>
      <c r="AA28" s="22" t="str">
        <f aca="true">IF($B28="","",IF($I28="Disposed","Disposed",IF(OR($I28="Out of order",$I28="Under repair"),"Out of action",IF(AND($W28&lt;&gt;"",$W28&lt;TODAY()),"Service overdue",IF(AND($Z28&lt;&gt;"",$Z28&lt;TODAY()),"Inspection overdue",IF(AND($T28&lt;&gt;"",$T28&lt;TODAY()),"Warranty expired",IF(AND($W28&lt;&gt;"",$W28&lt;=TODAY()+Lists!$O$2),"Service due soon",IF(AND($T28&lt;&gt;"",$T28&lt;=TODAY()+Lists!$O$3),"Warranty ending",IF(AND($S28&lt;&gt;"",$S28&lt;=YEAR(TODAY())),"Due for replacement","OK")))))))))</f>
        <v/>
      </c>
      <c r="AB28" s="23"/>
    </row>
    <row r="29" customFormat="false" ht="15" hidden="false" customHeight="false" outlineLevel="0" collapsed="false">
      <c r="A29" s="14"/>
      <c r="B29" s="14"/>
      <c r="C29" s="14"/>
      <c r="D29" s="14"/>
      <c r="E29" s="14"/>
      <c r="F29" s="14"/>
      <c r="G29" s="14"/>
      <c r="H29" s="14"/>
      <c r="I29" s="14"/>
      <c r="J29" s="14"/>
      <c r="K29" s="15"/>
      <c r="L29" s="16"/>
      <c r="M29" s="14"/>
      <c r="N29" s="17"/>
      <c r="O29" s="14"/>
      <c r="P29" s="18" t="str">
        <f aca="false">IF($B29="","",IF($N29&lt;&gt;"",$N29,IFERROR(INDEX(Lists!$B$2:$B$13,MATCH($C29,Lists!$A$2:$A$13,0)),"")))</f>
        <v/>
      </c>
      <c r="Q29" s="19" t="str">
        <f aca="true">IF(OR($B29="",$K29=""),"",(TODAY()-$K29)/365.25)</f>
        <v/>
      </c>
      <c r="R29" s="20" t="str">
        <f aca="true">IF(OR($B29="",$K29="",$L29="",$P29=""),"",IF($I29="Disposed",0,IF($O29="Diminishing value",IF($P29&lt;=2,MAX(0,$L29*(1-((TODAY()-$K29)/365.25)/$P29)),$L29*(1-2/$P29)^((TODAY()-$K29)/365.25)),MAX(0,$L29*(1-((TODAY()-$K29)/365.25)/$P29)))))</f>
        <v/>
      </c>
      <c r="S29" s="18" t="str">
        <f aca="false">IF(OR($K29="",$P29=""),"",YEAR($K29)+ROUND($P29,0))</f>
        <v/>
      </c>
      <c r="T29" s="15"/>
      <c r="U29" s="17"/>
      <c r="V29" s="15"/>
      <c r="W29" s="21" t="str">
        <f aca="false">IF(OR($B29="",$I29="Disposed",AND($V29="",$K29=""),IF($U29&lt;&gt;"",$U29,IFERROR(INDEX(Lists!$C$2:$C$13,MATCH($C29,Lists!$A$2:$A$13,0)),""))=""),"",EDATE(IF($V29&lt;&gt;"",$V29,$K29),IF($U29&lt;&gt;"",$U29,IFERROR(INDEX(Lists!$C$2:$C$13,MATCH($C29,Lists!$A$2:$A$13,0)),""))))</f>
        <v/>
      </c>
      <c r="X29" s="14"/>
      <c r="Y29" s="15"/>
      <c r="Z29" s="21" t="str">
        <f aca="false">IF(OR($B29="",$I29="Disposed",$Y29=""),"",$Y29+Lists!$O$4)</f>
        <v/>
      </c>
      <c r="AA29" s="22" t="str">
        <f aca="true">IF($B29="","",IF($I29="Disposed","Disposed",IF(OR($I29="Out of order",$I29="Under repair"),"Out of action",IF(AND($W29&lt;&gt;"",$W29&lt;TODAY()),"Service overdue",IF(AND($Z29&lt;&gt;"",$Z29&lt;TODAY()),"Inspection overdue",IF(AND($T29&lt;&gt;"",$T29&lt;TODAY()),"Warranty expired",IF(AND($W29&lt;&gt;"",$W29&lt;=TODAY()+Lists!$O$2),"Service due soon",IF(AND($T29&lt;&gt;"",$T29&lt;=TODAY()+Lists!$O$3),"Warranty ending",IF(AND($S29&lt;&gt;"",$S29&lt;=YEAR(TODAY())),"Due for replacement","OK")))))))))</f>
        <v/>
      </c>
      <c r="AB29" s="23"/>
    </row>
    <row r="30" customFormat="false" ht="15" hidden="false" customHeight="false" outlineLevel="0" collapsed="false">
      <c r="A30" s="14"/>
      <c r="B30" s="14"/>
      <c r="C30" s="14"/>
      <c r="D30" s="14"/>
      <c r="E30" s="14"/>
      <c r="F30" s="14"/>
      <c r="G30" s="14"/>
      <c r="H30" s="14"/>
      <c r="I30" s="14"/>
      <c r="J30" s="14"/>
      <c r="K30" s="15"/>
      <c r="L30" s="16"/>
      <c r="M30" s="14"/>
      <c r="N30" s="17"/>
      <c r="O30" s="14"/>
      <c r="P30" s="18" t="str">
        <f aca="false">IF($B30="","",IF($N30&lt;&gt;"",$N30,IFERROR(INDEX(Lists!$B$2:$B$13,MATCH($C30,Lists!$A$2:$A$13,0)),"")))</f>
        <v/>
      </c>
      <c r="Q30" s="19" t="str">
        <f aca="true">IF(OR($B30="",$K30=""),"",(TODAY()-$K30)/365.25)</f>
        <v/>
      </c>
      <c r="R30" s="20" t="str">
        <f aca="true">IF(OR($B30="",$K30="",$L30="",$P30=""),"",IF($I30="Disposed",0,IF($O30="Diminishing value",IF($P30&lt;=2,MAX(0,$L30*(1-((TODAY()-$K30)/365.25)/$P30)),$L30*(1-2/$P30)^((TODAY()-$K30)/365.25)),MAX(0,$L30*(1-((TODAY()-$K30)/365.25)/$P30)))))</f>
        <v/>
      </c>
      <c r="S30" s="18" t="str">
        <f aca="false">IF(OR($K30="",$P30=""),"",YEAR($K30)+ROUND($P30,0))</f>
        <v/>
      </c>
      <c r="T30" s="15"/>
      <c r="U30" s="17"/>
      <c r="V30" s="15"/>
      <c r="W30" s="21" t="str">
        <f aca="false">IF(OR($B30="",$I30="Disposed",AND($V30="",$K30=""),IF($U30&lt;&gt;"",$U30,IFERROR(INDEX(Lists!$C$2:$C$13,MATCH($C30,Lists!$A$2:$A$13,0)),""))=""),"",EDATE(IF($V30&lt;&gt;"",$V30,$K30),IF($U30&lt;&gt;"",$U30,IFERROR(INDEX(Lists!$C$2:$C$13,MATCH($C30,Lists!$A$2:$A$13,0)),""))))</f>
        <v/>
      </c>
      <c r="X30" s="14"/>
      <c r="Y30" s="15"/>
      <c r="Z30" s="21" t="str">
        <f aca="false">IF(OR($B30="",$I30="Disposed",$Y30=""),"",$Y30+Lists!$O$4)</f>
        <v/>
      </c>
      <c r="AA30" s="22" t="str">
        <f aca="true">IF($B30="","",IF($I30="Disposed","Disposed",IF(OR($I30="Out of order",$I30="Under repair"),"Out of action",IF(AND($W30&lt;&gt;"",$W30&lt;TODAY()),"Service overdue",IF(AND($Z30&lt;&gt;"",$Z30&lt;TODAY()),"Inspection overdue",IF(AND($T30&lt;&gt;"",$T30&lt;TODAY()),"Warranty expired",IF(AND($W30&lt;&gt;"",$W30&lt;=TODAY()+Lists!$O$2),"Service due soon",IF(AND($T30&lt;&gt;"",$T30&lt;=TODAY()+Lists!$O$3),"Warranty ending",IF(AND($S30&lt;&gt;"",$S30&lt;=YEAR(TODAY())),"Due for replacement","OK")))))))))</f>
        <v/>
      </c>
      <c r="AB30" s="23"/>
    </row>
    <row r="31" customFormat="false" ht="15" hidden="false" customHeight="false" outlineLevel="0" collapsed="false">
      <c r="A31" s="14"/>
      <c r="B31" s="14"/>
      <c r="C31" s="14"/>
      <c r="D31" s="14"/>
      <c r="E31" s="14"/>
      <c r="F31" s="14"/>
      <c r="G31" s="14"/>
      <c r="H31" s="14"/>
      <c r="I31" s="14"/>
      <c r="J31" s="14"/>
      <c r="K31" s="15"/>
      <c r="L31" s="16"/>
      <c r="M31" s="14"/>
      <c r="N31" s="17"/>
      <c r="O31" s="14"/>
      <c r="P31" s="18" t="str">
        <f aca="false">IF($B31="","",IF($N31&lt;&gt;"",$N31,IFERROR(INDEX(Lists!$B$2:$B$13,MATCH($C31,Lists!$A$2:$A$13,0)),"")))</f>
        <v/>
      </c>
      <c r="Q31" s="19" t="str">
        <f aca="true">IF(OR($B31="",$K31=""),"",(TODAY()-$K31)/365.25)</f>
        <v/>
      </c>
      <c r="R31" s="20" t="str">
        <f aca="true">IF(OR($B31="",$K31="",$L31="",$P31=""),"",IF($I31="Disposed",0,IF($O31="Diminishing value",IF($P31&lt;=2,MAX(0,$L31*(1-((TODAY()-$K31)/365.25)/$P31)),$L31*(1-2/$P31)^((TODAY()-$K31)/365.25)),MAX(0,$L31*(1-((TODAY()-$K31)/365.25)/$P31)))))</f>
        <v/>
      </c>
      <c r="S31" s="18" t="str">
        <f aca="false">IF(OR($K31="",$P31=""),"",YEAR($K31)+ROUND($P31,0))</f>
        <v/>
      </c>
      <c r="T31" s="15"/>
      <c r="U31" s="17"/>
      <c r="V31" s="15"/>
      <c r="W31" s="21" t="str">
        <f aca="false">IF(OR($B31="",$I31="Disposed",AND($V31="",$K31=""),IF($U31&lt;&gt;"",$U31,IFERROR(INDEX(Lists!$C$2:$C$13,MATCH($C31,Lists!$A$2:$A$13,0)),""))=""),"",EDATE(IF($V31&lt;&gt;"",$V31,$K31),IF($U31&lt;&gt;"",$U31,IFERROR(INDEX(Lists!$C$2:$C$13,MATCH($C31,Lists!$A$2:$A$13,0)),""))))</f>
        <v/>
      </c>
      <c r="X31" s="14"/>
      <c r="Y31" s="15"/>
      <c r="Z31" s="21" t="str">
        <f aca="false">IF(OR($B31="",$I31="Disposed",$Y31=""),"",$Y31+Lists!$O$4)</f>
        <v/>
      </c>
      <c r="AA31" s="22" t="str">
        <f aca="true">IF($B31="","",IF($I31="Disposed","Disposed",IF(OR($I31="Out of order",$I31="Under repair"),"Out of action",IF(AND($W31&lt;&gt;"",$W31&lt;TODAY()),"Service overdue",IF(AND($Z31&lt;&gt;"",$Z31&lt;TODAY()),"Inspection overdue",IF(AND($T31&lt;&gt;"",$T31&lt;TODAY()),"Warranty expired",IF(AND($W31&lt;&gt;"",$W31&lt;=TODAY()+Lists!$O$2),"Service due soon",IF(AND($T31&lt;&gt;"",$T31&lt;=TODAY()+Lists!$O$3),"Warranty ending",IF(AND($S31&lt;&gt;"",$S31&lt;=YEAR(TODAY())),"Due for replacement","OK")))))))))</f>
        <v/>
      </c>
      <c r="AB31" s="23"/>
    </row>
    <row r="32" customFormat="false" ht="15" hidden="false" customHeight="false" outlineLevel="0" collapsed="false">
      <c r="A32" s="14"/>
      <c r="B32" s="14"/>
      <c r="C32" s="14"/>
      <c r="D32" s="14"/>
      <c r="E32" s="14"/>
      <c r="F32" s="14"/>
      <c r="G32" s="14"/>
      <c r="H32" s="14"/>
      <c r="I32" s="14"/>
      <c r="J32" s="14"/>
      <c r="K32" s="15"/>
      <c r="L32" s="16"/>
      <c r="M32" s="14"/>
      <c r="N32" s="17"/>
      <c r="O32" s="14"/>
      <c r="P32" s="18" t="str">
        <f aca="false">IF($B32="","",IF($N32&lt;&gt;"",$N32,IFERROR(INDEX(Lists!$B$2:$B$13,MATCH($C32,Lists!$A$2:$A$13,0)),"")))</f>
        <v/>
      </c>
      <c r="Q32" s="19" t="str">
        <f aca="true">IF(OR($B32="",$K32=""),"",(TODAY()-$K32)/365.25)</f>
        <v/>
      </c>
      <c r="R32" s="20" t="str">
        <f aca="true">IF(OR($B32="",$K32="",$L32="",$P32=""),"",IF($I32="Disposed",0,IF($O32="Diminishing value",IF($P32&lt;=2,MAX(0,$L32*(1-((TODAY()-$K32)/365.25)/$P32)),$L32*(1-2/$P32)^((TODAY()-$K32)/365.25)),MAX(0,$L32*(1-((TODAY()-$K32)/365.25)/$P32)))))</f>
        <v/>
      </c>
      <c r="S32" s="18" t="str">
        <f aca="false">IF(OR($K32="",$P32=""),"",YEAR($K32)+ROUND($P32,0))</f>
        <v/>
      </c>
      <c r="T32" s="15"/>
      <c r="U32" s="17"/>
      <c r="V32" s="15"/>
      <c r="W32" s="21" t="str">
        <f aca="false">IF(OR($B32="",$I32="Disposed",AND($V32="",$K32=""),IF($U32&lt;&gt;"",$U32,IFERROR(INDEX(Lists!$C$2:$C$13,MATCH($C32,Lists!$A$2:$A$13,0)),""))=""),"",EDATE(IF($V32&lt;&gt;"",$V32,$K32),IF($U32&lt;&gt;"",$U32,IFERROR(INDEX(Lists!$C$2:$C$13,MATCH($C32,Lists!$A$2:$A$13,0)),""))))</f>
        <v/>
      </c>
      <c r="X32" s="14"/>
      <c r="Y32" s="15"/>
      <c r="Z32" s="21" t="str">
        <f aca="false">IF(OR($B32="",$I32="Disposed",$Y32=""),"",$Y32+Lists!$O$4)</f>
        <v/>
      </c>
      <c r="AA32" s="22" t="str">
        <f aca="true">IF($B32="","",IF($I32="Disposed","Disposed",IF(OR($I32="Out of order",$I32="Under repair"),"Out of action",IF(AND($W32&lt;&gt;"",$W32&lt;TODAY()),"Service overdue",IF(AND($Z32&lt;&gt;"",$Z32&lt;TODAY()),"Inspection overdue",IF(AND($T32&lt;&gt;"",$T32&lt;TODAY()),"Warranty expired",IF(AND($W32&lt;&gt;"",$W32&lt;=TODAY()+Lists!$O$2),"Service due soon",IF(AND($T32&lt;&gt;"",$T32&lt;=TODAY()+Lists!$O$3),"Warranty ending",IF(AND($S32&lt;&gt;"",$S32&lt;=YEAR(TODAY())),"Due for replacement","OK")))))))))</f>
        <v/>
      </c>
      <c r="AB32" s="23"/>
    </row>
    <row r="33" customFormat="false" ht="15" hidden="false" customHeight="false" outlineLevel="0" collapsed="false">
      <c r="A33" s="14"/>
      <c r="B33" s="14"/>
      <c r="C33" s="14"/>
      <c r="D33" s="14"/>
      <c r="E33" s="14"/>
      <c r="F33" s="14"/>
      <c r="G33" s="14"/>
      <c r="H33" s="14"/>
      <c r="I33" s="14"/>
      <c r="J33" s="14"/>
      <c r="K33" s="15"/>
      <c r="L33" s="16"/>
      <c r="M33" s="14"/>
      <c r="N33" s="17"/>
      <c r="O33" s="14"/>
      <c r="P33" s="18" t="str">
        <f aca="false">IF($B33="","",IF($N33&lt;&gt;"",$N33,IFERROR(INDEX(Lists!$B$2:$B$13,MATCH($C33,Lists!$A$2:$A$13,0)),"")))</f>
        <v/>
      </c>
      <c r="Q33" s="19" t="str">
        <f aca="true">IF(OR($B33="",$K33=""),"",(TODAY()-$K33)/365.25)</f>
        <v/>
      </c>
      <c r="R33" s="20" t="str">
        <f aca="true">IF(OR($B33="",$K33="",$L33="",$P33=""),"",IF($I33="Disposed",0,IF($O33="Diminishing value",IF($P33&lt;=2,MAX(0,$L33*(1-((TODAY()-$K33)/365.25)/$P33)),$L33*(1-2/$P33)^((TODAY()-$K33)/365.25)),MAX(0,$L33*(1-((TODAY()-$K33)/365.25)/$P33)))))</f>
        <v/>
      </c>
      <c r="S33" s="18" t="str">
        <f aca="false">IF(OR($K33="",$P33=""),"",YEAR($K33)+ROUND($P33,0))</f>
        <v/>
      </c>
      <c r="T33" s="15"/>
      <c r="U33" s="17"/>
      <c r="V33" s="15"/>
      <c r="W33" s="21" t="str">
        <f aca="false">IF(OR($B33="",$I33="Disposed",AND($V33="",$K33=""),IF($U33&lt;&gt;"",$U33,IFERROR(INDEX(Lists!$C$2:$C$13,MATCH($C33,Lists!$A$2:$A$13,0)),""))=""),"",EDATE(IF($V33&lt;&gt;"",$V33,$K33),IF($U33&lt;&gt;"",$U33,IFERROR(INDEX(Lists!$C$2:$C$13,MATCH($C33,Lists!$A$2:$A$13,0)),""))))</f>
        <v/>
      </c>
      <c r="X33" s="14"/>
      <c r="Y33" s="15"/>
      <c r="Z33" s="21" t="str">
        <f aca="false">IF(OR($B33="",$I33="Disposed",$Y33=""),"",$Y33+Lists!$O$4)</f>
        <v/>
      </c>
      <c r="AA33" s="22" t="str">
        <f aca="true">IF($B33="","",IF($I33="Disposed","Disposed",IF(OR($I33="Out of order",$I33="Under repair"),"Out of action",IF(AND($W33&lt;&gt;"",$W33&lt;TODAY()),"Service overdue",IF(AND($Z33&lt;&gt;"",$Z33&lt;TODAY()),"Inspection overdue",IF(AND($T33&lt;&gt;"",$T33&lt;TODAY()),"Warranty expired",IF(AND($W33&lt;&gt;"",$W33&lt;=TODAY()+Lists!$O$2),"Service due soon",IF(AND($T33&lt;&gt;"",$T33&lt;=TODAY()+Lists!$O$3),"Warranty ending",IF(AND($S33&lt;&gt;"",$S33&lt;=YEAR(TODAY())),"Due for replacement","OK")))))))))</f>
        <v/>
      </c>
      <c r="AB33" s="23"/>
    </row>
    <row r="34" customFormat="false" ht="15" hidden="false" customHeight="false" outlineLevel="0" collapsed="false">
      <c r="A34" s="14"/>
      <c r="B34" s="14"/>
      <c r="C34" s="14"/>
      <c r="D34" s="14"/>
      <c r="E34" s="14"/>
      <c r="F34" s="14"/>
      <c r="G34" s="14"/>
      <c r="H34" s="14"/>
      <c r="I34" s="14"/>
      <c r="J34" s="14"/>
      <c r="K34" s="15"/>
      <c r="L34" s="16"/>
      <c r="M34" s="14"/>
      <c r="N34" s="17"/>
      <c r="O34" s="14"/>
      <c r="P34" s="18" t="str">
        <f aca="false">IF($B34="","",IF($N34&lt;&gt;"",$N34,IFERROR(INDEX(Lists!$B$2:$B$13,MATCH($C34,Lists!$A$2:$A$13,0)),"")))</f>
        <v/>
      </c>
      <c r="Q34" s="19" t="str">
        <f aca="true">IF(OR($B34="",$K34=""),"",(TODAY()-$K34)/365.25)</f>
        <v/>
      </c>
      <c r="R34" s="20" t="str">
        <f aca="true">IF(OR($B34="",$K34="",$L34="",$P34=""),"",IF($I34="Disposed",0,IF($O34="Diminishing value",IF($P34&lt;=2,MAX(0,$L34*(1-((TODAY()-$K34)/365.25)/$P34)),$L34*(1-2/$P34)^((TODAY()-$K34)/365.25)),MAX(0,$L34*(1-((TODAY()-$K34)/365.25)/$P34)))))</f>
        <v/>
      </c>
      <c r="S34" s="18" t="str">
        <f aca="false">IF(OR($K34="",$P34=""),"",YEAR($K34)+ROUND($P34,0))</f>
        <v/>
      </c>
      <c r="T34" s="15"/>
      <c r="U34" s="17"/>
      <c r="V34" s="15"/>
      <c r="W34" s="21" t="str">
        <f aca="false">IF(OR($B34="",$I34="Disposed",AND($V34="",$K34=""),IF($U34&lt;&gt;"",$U34,IFERROR(INDEX(Lists!$C$2:$C$13,MATCH($C34,Lists!$A$2:$A$13,0)),""))=""),"",EDATE(IF($V34&lt;&gt;"",$V34,$K34),IF($U34&lt;&gt;"",$U34,IFERROR(INDEX(Lists!$C$2:$C$13,MATCH($C34,Lists!$A$2:$A$13,0)),""))))</f>
        <v/>
      </c>
      <c r="X34" s="14"/>
      <c r="Y34" s="15"/>
      <c r="Z34" s="21" t="str">
        <f aca="false">IF(OR($B34="",$I34="Disposed",$Y34=""),"",$Y34+Lists!$O$4)</f>
        <v/>
      </c>
      <c r="AA34" s="22" t="str">
        <f aca="true">IF($B34="","",IF($I34="Disposed","Disposed",IF(OR($I34="Out of order",$I34="Under repair"),"Out of action",IF(AND($W34&lt;&gt;"",$W34&lt;TODAY()),"Service overdue",IF(AND($Z34&lt;&gt;"",$Z34&lt;TODAY()),"Inspection overdue",IF(AND($T34&lt;&gt;"",$T34&lt;TODAY()),"Warranty expired",IF(AND($W34&lt;&gt;"",$W34&lt;=TODAY()+Lists!$O$2),"Service due soon",IF(AND($T34&lt;&gt;"",$T34&lt;=TODAY()+Lists!$O$3),"Warranty ending",IF(AND($S34&lt;&gt;"",$S34&lt;=YEAR(TODAY())),"Due for replacement","OK")))))))))</f>
        <v/>
      </c>
      <c r="AB34" s="23"/>
    </row>
    <row r="35" customFormat="false" ht="15" hidden="false" customHeight="false" outlineLevel="0" collapsed="false">
      <c r="A35" s="14"/>
      <c r="B35" s="14"/>
      <c r="C35" s="14"/>
      <c r="D35" s="14"/>
      <c r="E35" s="14"/>
      <c r="F35" s="14"/>
      <c r="G35" s="14"/>
      <c r="H35" s="14"/>
      <c r="I35" s="14"/>
      <c r="J35" s="14"/>
      <c r="K35" s="15"/>
      <c r="L35" s="16"/>
      <c r="M35" s="14"/>
      <c r="N35" s="17"/>
      <c r="O35" s="14"/>
      <c r="P35" s="18" t="str">
        <f aca="false">IF($B35="","",IF($N35&lt;&gt;"",$N35,IFERROR(INDEX(Lists!$B$2:$B$13,MATCH($C35,Lists!$A$2:$A$13,0)),"")))</f>
        <v/>
      </c>
      <c r="Q35" s="19" t="str">
        <f aca="true">IF(OR($B35="",$K35=""),"",(TODAY()-$K35)/365.25)</f>
        <v/>
      </c>
      <c r="R35" s="20" t="str">
        <f aca="true">IF(OR($B35="",$K35="",$L35="",$P35=""),"",IF($I35="Disposed",0,IF($O35="Diminishing value",IF($P35&lt;=2,MAX(0,$L35*(1-((TODAY()-$K35)/365.25)/$P35)),$L35*(1-2/$P35)^((TODAY()-$K35)/365.25)),MAX(0,$L35*(1-((TODAY()-$K35)/365.25)/$P35)))))</f>
        <v/>
      </c>
      <c r="S35" s="18" t="str">
        <f aca="false">IF(OR($K35="",$P35=""),"",YEAR($K35)+ROUND($P35,0))</f>
        <v/>
      </c>
      <c r="T35" s="15"/>
      <c r="U35" s="17"/>
      <c r="V35" s="15"/>
      <c r="W35" s="21" t="str">
        <f aca="false">IF(OR($B35="",$I35="Disposed",AND($V35="",$K35=""),IF($U35&lt;&gt;"",$U35,IFERROR(INDEX(Lists!$C$2:$C$13,MATCH($C35,Lists!$A$2:$A$13,0)),""))=""),"",EDATE(IF($V35&lt;&gt;"",$V35,$K35),IF($U35&lt;&gt;"",$U35,IFERROR(INDEX(Lists!$C$2:$C$13,MATCH($C35,Lists!$A$2:$A$13,0)),""))))</f>
        <v/>
      </c>
      <c r="X35" s="14"/>
      <c r="Y35" s="15"/>
      <c r="Z35" s="21" t="str">
        <f aca="false">IF(OR($B35="",$I35="Disposed",$Y35=""),"",$Y35+Lists!$O$4)</f>
        <v/>
      </c>
      <c r="AA35" s="22" t="str">
        <f aca="true">IF($B35="","",IF($I35="Disposed","Disposed",IF(OR($I35="Out of order",$I35="Under repair"),"Out of action",IF(AND($W35&lt;&gt;"",$W35&lt;TODAY()),"Service overdue",IF(AND($Z35&lt;&gt;"",$Z35&lt;TODAY()),"Inspection overdue",IF(AND($T35&lt;&gt;"",$T35&lt;TODAY()),"Warranty expired",IF(AND($W35&lt;&gt;"",$W35&lt;=TODAY()+Lists!$O$2),"Service due soon",IF(AND($T35&lt;&gt;"",$T35&lt;=TODAY()+Lists!$O$3),"Warranty ending",IF(AND($S35&lt;&gt;"",$S35&lt;=YEAR(TODAY())),"Due for replacement","OK")))))))))</f>
        <v/>
      </c>
      <c r="AB35" s="23"/>
    </row>
    <row r="36" customFormat="false" ht="15" hidden="false" customHeight="false" outlineLevel="0" collapsed="false">
      <c r="A36" s="14"/>
      <c r="B36" s="14"/>
      <c r="C36" s="14"/>
      <c r="D36" s="14"/>
      <c r="E36" s="14"/>
      <c r="F36" s="14"/>
      <c r="G36" s="14"/>
      <c r="H36" s="14"/>
      <c r="I36" s="14"/>
      <c r="J36" s="14"/>
      <c r="K36" s="15"/>
      <c r="L36" s="16"/>
      <c r="M36" s="14"/>
      <c r="N36" s="17"/>
      <c r="O36" s="14"/>
      <c r="P36" s="18" t="str">
        <f aca="false">IF($B36="","",IF($N36&lt;&gt;"",$N36,IFERROR(INDEX(Lists!$B$2:$B$13,MATCH($C36,Lists!$A$2:$A$13,0)),"")))</f>
        <v/>
      </c>
      <c r="Q36" s="19" t="str">
        <f aca="true">IF(OR($B36="",$K36=""),"",(TODAY()-$K36)/365.25)</f>
        <v/>
      </c>
      <c r="R36" s="20" t="str">
        <f aca="true">IF(OR($B36="",$K36="",$L36="",$P36=""),"",IF($I36="Disposed",0,IF($O36="Diminishing value",IF($P36&lt;=2,MAX(0,$L36*(1-((TODAY()-$K36)/365.25)/$P36)),$L36*(1-2/$P36)^((TODAY()-$K36)/365.25)),MAX(0,$L36*(1-((TODAY()-$K36)/365.25)/$P36)))))</f>
        <v/>
      </c>
      <c r="S36" s="18" t="str">
        <f aca="false">IF(OR($K36="",$P36=""),"",YEAR($K36)+ROUND($P36,0))</f>
        <v/>
      </c>
      <c r="T36" s="15"/>
      <c r="U36" s="17"/>
      <c r="V36" s="15"/>
      <c r="W36" s="21" t="str">
        <f aca="false">IF(OR($B36="",$I36="Disposed",AND($V36="",$K36=""),IF($U36&lt;&gt;"",$U36,IFERROR(INDEX(Lists!$C$2:$C$13,MATCH($C36,Lists!$A$2:$A$13,0)),""))=""),"",EDATE(IF($V36&lt;&gt;"",$V36,$K36),IF($U36&lt;&gt;"",$U36,IFERROR(INDEX(Lists!$C$2:$C$13,MATCH($C36,Lists!$A$2:$A$13,0)),""))))</f>
        <v/>
      </c>
      <c r="X36" s="14"/>
      <c r="Y36" s="15"/>
      <c r="Z36" s="21" t="str">
        <f aca="false">IF(OR($B36="",$I36="Disposed",$Y36=""),"",$Y36+Lists!$O$4)</f>
        <v/>
      </c>
      <c r="AA36" s="22" t="str">
        <f aca="true">IF($B36="","",IF($I36="Disposed","Disposed",IF(OR($I36="Out of order",$I36="Under repair"),"Out of action",IF(AND($W36&lt;&gt;"",$W36&lt;TODAY()),"Service overdue",IF(AND($Z36&lt;&gt;"",$Z36&lt;TODAY()),"Inspection overdue",IF(AND($T36&lt;&gt;"",$T36&lt;TODAY()),"Warranty expired",IF(AND($W36&lt;&gt;"",$W36&lt;=TODAY()+Lists!$O$2),"Service due soon",IF(AND($T36&lt;&gt;"",$T36&lt;=TODAY()+Lists!$O$3),"Warranty ending",IF(AND($S36&lt;&gt;"",$S36&lt;=YEAR(TODAY())),"Due for replacement","OK")))))))))</f>
        <v/>
      </c>
      <c r="AB36" s="23"/>
    </row>
    <row r="37" customFormat="false" ht="15" hidden="false" customHeight="false" outlineLevel="0" collapsed="false">
      <c r="A37" s="14"/>
      <c r="B37" s="14"/>
      <c r="C37" s="14"/>
      <c r="D37" s="14"/>
      <c r="E37" s="14"/>
      <c r="F37" s="14"/>
      <c r="G37" s="14"/>
      <c r="H37" s="14"/>
      <c r="I37" s="14"/>
      <c r="J37" s="14"/>
      <c r="K37" s="15"/>
      <c r="L37" s="16"/>
      <c r="M37" s="14"/>
      <c r="N37" s="17"/>
      <c r="O37" s="14"/>
      <c r="P37" s="18" t="str">
        <f aca="false">IF($B37="","",IF($N37&lt;&gt;"",$N37,IFERROR(INDEX(Lists!$B$2:$B$13,MATCH($C37,Lists!$A$2:$A$13,0)),"")))</f>
        <v/>
      </c>
      <c r="Q37" s="19" t="str">
        <f aca="true">IF(OR($B37="",$K37=""),"",(TODAY()-$K37)/365.25)</f>
        <v/>
      </c>
      <c r="R37" s="20" t="str">
        <f aca="true">IF(OR($B37="",$K37="",$L37="",$P37=""),"",IF($I37="Disposed",0,IF($O37="Diminishing value",IF($P37&lt;=2,MAX(0,$L37*(1-((TODAY()-$K37)/365.25)/$P37)),$L37*(1-2/$P37)^((TODAY()-$K37)/365.25)),MAX(0,$L37*(1-((TODAY()-$K37)/365.25)/$P37)))))</f>
        <v/>
      </c>
      <c r="S37" s="18" t="str">
        <f aca="false">IF(OR($K37="",$P37=""),"",YEAR($K37)+ROUND($P37,0))</f>
        <v/>
      </c>
      <c r="T37" s="15"/>
      <c r="U37" s="17"/>
      <c r="V37" s="15"/>
      <c r="W37" s="21" t="str">
        <f aca="false">IF(OR($B37="",$I37="Disposed",AND($V37="",$K37=""),IF($U37&lt;&gt;"",$U37,IFERROR(INDEX(Lists!$C$2:$C$13,MATCH($C37,Lists!$A$2:$A$13,0)),""))=""),"",EDATE(IF($V37&lt;&gt;"",$V37,$K37),IF($U37&lt;&gt;"",$U37,IFERROR(INDEX(Lists!$C$2:$C$13,MATCH($C37,Lists!$A$2:$A$13,0)),""))))</f>
        <v/>
      </c>
      <c r="X37" s="14"/>
      <c r="Y37" s="15"/>
      <c r="Z37" s="21" t="str">
        <f aca="false">IF(OR($B37="",$I37="Disposed",$Y37=""),"",$Y37+Lists!$O$4)</f>
        <v/>
      </c>
      <c r="AA37" s="22" t="str">
        <f aca="true">IF($B37="","",IF($I37="Disposed","Disposed",IF(OR($I37="Out of order",$I37="Under repair"),"Out of action",IF(AND($W37&lt;&gt;"",$W37&lt;TODAY()),"Service overdue",IF(AND($Z37&lt;&gt;"",$Z37&lt;TODAY()),"Inspection overdue",IF(AND($T37&lt;&gt;"",$T37&lt;TODAY()),"Warranty expired",IF(AND($W37&lt;&gt;"",$W37&lt;=TODAY()+Lists!$O$2),"Service due soon",IF(AND($T37&lt;&gt;"",$T37&lt;=TODAY()+Lists!$O$3),"Warranty ending",IF(AND($S37&lt;&gt;"",$S37&lt;=YEAR(TODAY())),"Due for replacement","OK")))))))))</f>
        <v/>
      </c>
      <c r="AB37" s="23"/>
    </row>
    <row r="38" customFormat="false" ht="15" hidden="false" customHeight="false" outlineLevel="0" collapsed="false">
      <c r="A38" s="14"/>
      <c r="B38" s="14"/>
      <c r="C38" s="14"/>
      <c r="D38" s="14"/>
      <c r="E38" s="14"/>
      <c r="F38" s="14"/>
      <c r="G38" s="14"/>
      <c r="H38" s="14"/>
      <c r="I38" s="14"/>
      <c r="J38" s="14"/>
      <c r="K38" s="15"/>
      <c r="L38" s="16"/>
      <c r="M38" s="14"/>
      <c r="N38" s="17"/>
      <c r="O38" s="14"/>
      <c r="P38" s="18" t="str">
        <f aca="false">IF($B38="","",IF($N38&lt;&gt;"",$N38,IFERROR(INDEX(Lists!$B$2:$B$13,MATCH($C38,Lists!$A$2:$A$13,0)),"")))</f>
        <v/>
      </c>
      <c r="Q38" s="19" t="str">
        <f aca="true">IF(OR($B38="",$K38=""),"",(TODAY()-$K38)/365.25)</f>
        <v/>
      </c>
      <c r="R38" s="20" t="str">
        <f aca="true">IF(OR($B38="",$K38="",$L38="",$P38=""),"",IF($I38="Disposed",0,IF($O38="Diminishing value",IF($P38&lt;=2,MAX(0,$L38*(1-((TODAY()-$K38)/365.25)/$P38)),$L38*(1-2/$P38)^((TODAY()-$K38)/365.25)),MAX(0,$L38*(1-((TODAY()-$K38)/365.25)/$P38)))))</f>
        <v/>
      </c>
      <c r="S38" s="18" t="str">
        <f aca="false">IF(OR($K38="",$P38=""),"",YEAR($K38)+ROUND($P38,0))</f>
        <v/>
      </c>
      <c r="T38" s="15"/>
      <c r="U38" s="17"/>
      <c r="V38" s="15"/>
      <c r="W38" s="21" t="str">
        <f aca="false">IF(OR($B38="",$I38="Disposed",AND($V38="",$K38=""),IF($U38&lt;&gt;"",$U38,IFERROR(INDEX(Lists!$C$2:$C$13,MATCH($C38,Lists!$A$2:$A$13,0)),""))=""),"",EDATE(IF($V38&lt;&gt;"",$V38,$K38),IF($U38&lt;&gt;"",$U38,IFERROR(INDEX(Lists!$C$2:$C$13,MATCH($C38,Lists!$A$2:$A$13,0)),""))))</f>
        <v/>
      </c>
      <c r="X38" s="14"/>
      <c r="Y38" s="15"/>
      <c r="Z38" s="21" t="str">
        <f aca="false">IF(OR($B38="",$I38="Disposed",$Y38=""),"",$Y38+Lists!$O$4)</f>
        <v/>
      </c>
      <c r="AA38" s="22" t="str">
        <f aca="true">IF($B38="","",IF($I38="Disposed","Disposed",IF(OR($I38="Out of order",$I38="Under repair"),"Out of action",IF(AND($W38&lt;&gt;"",$W38&lt;TODAY()),"Service overdue",IF(AND($Z38&lt;&gt;"",$Z38&lt;TODAY()),"Inspection overdue",IF(AND($T38&lt;&gt;"",$T38&lt;TODAY()),"Warranty expired",IF(AND($W38&lt;&gt;"",$W38&lt;=TODAY()+Lists!$O$2),"Service due soon",IF(AND($T38&lt;&gt;"",$T38&lt;=TODAY()+Lists!$O$3),"Warranty ending",IF(AND($S38&lt;&gt;"",$S38&lt;=YEAR(TODAY())),"Due for replacement","OK")))))))))</f>
        <v/>
      </c>
      <c r="AB38" s="23"/>
    </row>
    <row r="39" customFormat="false" ht="15" hidden="false" customHeight="false" outlineLevel="0" collapsed="false">
      <c r="A39" s="14"/>
      <c r="B39" s="14"/>
      <c r="C39" s="14"/>
      <c r="D39" s="14"/>
      <c r="E39" s="14"/>
      <c r="F39" s="14"/>
      <c r="G39" s="14"/>
      <c r="H39" s="14"/>
      <c r="I39" s="14"/>
      <c r="J39" s="14"/>
      <c r="K39" s="15"/>
      <c r="L39" s="16"/>
      <c r="M39" s="14"/>
      <c r="N39" s="17"/>
      <c r="O39" s="14"/>
      <c r="P39" s="18" t="str">
        <f aca="false">IF($B39="","",IF($N39&lt;&gt;"",$N39,IFERROR(INDEX(Lists!$B$2:$B$13,MATCH($C39,Lists!$A$2:$A$13,0)),"")))</f>
        <v/>
      </c>
      <c r="Q39" s="19" t="str">
        <f aca="true">IF(OR($B39="",$K39=""),"",(TODAY()-$K39)/365.25)</f>
        <v/>
      </c>
      <c r="R39" s="20" t="str">
        <f aca="true">IF(OR($B39="",$K39="",$L39="",$P39=""),"",IF($I39="Disposed",0,IF($O39="Diminishing value",IF($P39&lt;=2,MAX(0,$L39*(1-((TODAY()-$K39)/365.25)/$P39)),$L39*(1-2/$P39)^((TODAY()-$K39)/365.25)),MAX(0,$L39*(1-((TODAY()-$K39)/365.25)/$P39)))))</f>
        <v/>
      </c>
      <c r="S39" s="18" t="str">
        <f aca="false">IF(OR($K39="",$P39=""),"",YEAR($K39)+ROUND($P39,0))</f>
        <v/>
      </c>
      <c r="T39" s="15"/>
      <c r="U39" s="17"/>
      <c r="V39" s="15"/>
      <c r="W39" s="21" t="str">
        <f aca="false">IF(OR($B39="",$I39="Disposed",AND($V39="",$K39=""),IF($U39&lt;&gt;"",$U39,IFERROR(INDEX(Lists!$C$2:$C$13,MATCH($C39,Lists!$A$2:$A$13,0)),""))=""),"",EDATE(IF($V39&lt;&gt;"",$V39,$K39),IF($U39&lt;&gt;"",$U39,IFERROR(INDEX(Lists!$C$2:$C$13,MATCH($C39,Lists!$A$2:$A$13,0)),""))))</f>
        <v/>
      </c>
      <c r="X39" s="14"/>
      <c r="Y39" s="15"/>
      <c r="Z39" s="21" t="str">
        <f aca="false">IF(OR($B39="",$I39="Disposed",$Y39=""),"",$Y39+Lists!$O$4)</f>
        <v/>
      </c>
      <c r="AA39" s="22" t="str">
        <f aca="true">IF($B39="","",IF($I39="Disposed","Disposed",IF(OR($I39="Out of order",$I39="Under repair"),"Out of action",IF(AND($W39&lt;&gt;"",$W39&lt;TODAY()),"Service overdue",IF(AND($Z39&lt;&gt;"",$Z39&lt;TODAY()),"Inspection overdue",IF(AND($T39&lt;&gt;"",$T39&lt;TODAY()),"Warranty expired",IF(AND($W39&lt;&gt;"",$W39&lt;=TODAY()+Lists!$O$2),"Service due soon",IF(AND($T39&lt;&gt;"",$T39&lt;=TODAY()+Lists!$O$3),"Warranty ending",IF(AND($S39&lt;&gt;"",$S39&lt;=YEAR(TODAY())),"Due for replacement","OK")))))))))</f>
        <v/>
      </c>
      <c r="AB39" s="23"/>
    </row>
    <row r="40" customFormat="false" ht="15" hidden="false" customHeight="false" outlineLevel="0" collapsed="false">
      <c r="A40" s="14"/>
      <c r="B40" s="14"/>
      <c r="C40" s="14"/>
      <c r="D40" s="14"/>
      <c r="E40" s="14"/>
      <c r="F40" s="14"/>
      <c r="G40" s="14"/>
      <c r="H40" s="14"/>
      <c r="I40" s="14"/>
      <c r="J40" s="14"/>
      <c r="K40" s="15"/>
      <c r="L40" s="16"/>
      <c r="M40" s="14"/>
      <c r="N40" s="17"/>
      <c r="O40" s="14"/>
      <c r="P40" s="18" t="str">
        <f aca="false">IF($B40="","",IF($N40&lt;&gt;"",$N40,IFERROR(INDEX(Lists!$B$2:$B$13,MATCH($C40,Lists!$A$2:$A$13,0)),"")))</f>
        <v/>
      </c>
      <c r="Q40" s="19" t="str">
        <f aca="true">IF(OR($B40="",$K40=""),"",(TODAY()-$K40)/365.25)</f>
        <v/>
      </c>
      <c r="R40" s="20" t="str">
        <f aca="true">IF(OR($B40="",$K40="",$L40="",$P40=""),"",IF($I40="Disposed",0,IF($O40="Diminishing value",IF($P40&lt;=2,MAX(0,$L40*(1-((TODAY()-$K40)/365.25)/$P40)),$L40*(1-2/$P40)^((TODAY()-$K40)/365.25)),MAX(0,$L40*(1-((TODAY()-$K40)/365.25)/$P40)))))</f>
        <v/>
      </c>
      <c r="S40" s="18" t="str">
        <f aca="false">IF(OR($K40="",$P40=""),"",YEAR($K40)+ROUND($P40,0))</f>
        <v/>
      </c>
      <c r="T40" s="15"/>
      <c r="U40" s="17"/>
      <c r="V40" s="15"/>
      <c r="W40" s="21" t="str">
        <f aca="false">IF(OR($B40="",$I40="Disposed",AND($V40="",$K40=""),IF($U40&lt;&gt;"",$U40,IFERROR(INDEX(Lists!$C$2:$C$13,MATCH($C40,Lists!$A$2:$A$13,0)),""))=""),"",EDATE(IF($V40&lt;&gt;"",$V40,$K40),IF($U40&lt;&gt;"",$U40,IFERROR(INDEX(Lists!$C$2:$C$13,MATCH($C40,Lists!$A$2:$A$13,0)),""))))</f>
        <v/>
      </c>
      <c r="X40" s="14"/>
      <c r="Y40" s="15"/>
      <c r="Z40" s="21" t="str">
        <f aca="false">IF(OR($B40="",$I40="Disposed",$Y40=""),"",$Y40+Lists!$O$4)</f>
        <v/>
      </c>
      <c r="AA40" s="22" t="str">
        <f aca="true">IF($B40="","",IF($I40="Disposed","Disposed",IF(OR($I40="Out of order",$I40="Under repair"),"Out of action",IF(AND($W40&lt;&gt;"",$W40&lt;TODAY()),"Service overdue",IF(AND($Z40&lt;&gt;"",$Z40&lt;TODAY()),"Inspection overdue",IF(AND($T40&lt;&gt;"",$T40&lt;TODAY()),"Warranty expired",IF(AND($W40&lt;&gt;"",$W40&lt;=TODAY()+Lists!$O$2),"Service due soon",IF(AND($T40&lt;&gt;"",$T40&lt;=TODAY()+Lists!$O$3),"Warranty ending",IF(AND($S40&lt;&gt;"",$S40&lt;=YEAR(TODAY())),"Due for replacement","OK")))))))))</f>
        <v/>
      </c>
      <c r="AB40" s="23"/>
    </row>
    <row r="41" customFormat="false" ht="15" hidden="false" customHeight="false" outlineLevel="0" collapsed="false">
      <c r="A41" s="14"/>
      <c r="B41" s="14"/>
      <c r="C41" s="14"/>
      <c r="D41" s="14"/>
      <c r="E41" s="14"/>
      <c r="F41" s="14"/>
      <c r="G41" s="14"/>
      <c r="H41" s="14"/>
      <c r="I41" s="14"/>
      <c r="J41" s="14"/>
      <c r="K41" s="15"/>
      <c r="L41" s="16"/>
      <c r="M41" s="14"/>
      <c r="N41" s="17"/>
      <c r="O41" s="14"/>
      <c r="P41" s="18" t="str">
        <f aca="false">IF($B41="","",IF($N41&lt;&gt;"",$N41,IFERROR(INDEX(Lists!$B$2:$B$13,MATCH($C41,Lists!$A$2:$A$13,0)),"")))</f>
        <v/>
      </c>
      <c r="Q41" s="19" t="str">
        <f aca="true">IF(OR($B41="",$K41=""),"",(TODAY()-$K41)/365.25)</f>
        <v/>
      </c>
      <c r="R41" s="20" t="str">
        <f aca="true">IF(OR($B41="",$K41="",$L41="",$P41=""),"",IF($I41="Disposed",0,IF($O41="Diminishing value",IF($P41&lt;=2,MAX(0,$L41*(1-((TODAY()-$K41)/365.25)/$P41)),$L41*(1-2/$P41)^((TODAY()-$K41)/365.25)),MAX(0,$L41*(1-((TODAY()-$K41)/365.25)/$P41)))))</f>
        <v/>
      </c>
      <c r="S41" s="18" t="str">
        <f aca="false">IF(OR($K41="",$P41=""),"",YEAR($K41)+ROUND($P41,0))</f>
        <v/>
      </c>
      <c r="T41" s="15"/>
      <c r="U41" s="17"/>
      <c r="V41" s="15"/>
      <c r="W41" s="21" t="str">
        <f aca="false">IF(OR($B41="",$I41="Disposed",AND($V41="",$K41=""),IF($U41&lt;&gt;"",$U41,IFERROR(INDEX(Lists!$C$2:$C$13,MATCH($C41,Lists!$A$2:$A$13,0)),""))=""),"",EDATE(IF($V41&lt;&gt;"",$V41,$K41),IF($U41&lt;&gt;"",$U41,IFERROR(INDEX(Lists!$C$2:$C$13,MATCH($C41,Lists!$A$2:$A$13,0)),""))))</f>
        <v/>
      </c>
      <c r="X41" s="14"/>
      <c r="Y41" s="15"/>
      <c r="Z41" s="21" t="str">
        <f aca="false">IF(OR($B41="",$I41="Disposed",$Y41=""),"",$Y41+Lists!$O$4)</f>
        <v/>
      </c>
      <c r="AA41" s="22" t="str">
        <f aca="true">IF($B41="","",IF($I41="Disposed","Disposed",IF(OR($I41="Out of order",$I41="Under repair"),"Out of action",IF(AND($W41&lt;&gt;"",$W41&lt;TODAY()),"Service overdue",IF(AND($Z41&lt;&gt;"",$Z41&lt;TODAY()),"Inspection overdue",IF(AND($T41&lt;&gt;"",$T41&lt;TODAY()),"Warranty expired",IF(AND($W41&lt;&gt;"",$W41&lt;=TODAY()+Lists!$O$2),"Service due soon",IF(AND($T41&lt;&gt;"",$T41&lt;=TODAY()+Lists!$O$3),"Warranty ending",IF(AND($S41&lt;&gt;"",$S41&lt;=YEAR(TODAY())),"Due for replacement","OK")))))))))</f>
        <v/>
      </c>
      <c r="AB41" s="23"/>
    </row>
    <row r="42" customFormat="false" ht="15" hidden="false" customHeight="false" outlineLevel="0" collapsed="false">
      <c r="A42" s="14"/>
      <c r="B42" s="14"/>
      <c r="C42" s="14"/>
      <c r="D42" s="14"/>
      <c r="E42" s="14"/>
      <c r="F42" s="14"/>
      <c r="G42" s="14"/>
      <c r="H42" s="14"/>
      <c r="I42" s="14"/>
      <c r="J42" s="14"/>
      <c r="K42" s="15"/>
      <c r="L42" s="16"/>
      <c r="M42" s="14"/>
      <c r="N42" s="17"/>
      <c r="O42" s="14"/>
      <c r="P42" s="18" t="str">
        <f aca="false">IF($B42="","",IF($N42&lt;&gt;"",$N42,IFERROR(INDEX(Lists!$B$2:$B$13,MATCH($C42,Lists!$A$2:$A$13,0)),"")))</f>
        <v/>
      </c>
      <c r="Q42" s="19" t="str">
        <f aca="true">IF(OR($B42="",$K42=""),"",(TODAY()-$K42)/365.25)</f>
        <v/>
      </c>
      <c r="R42" s="20" t="str">
        <f aca="true">IF(OR($B42="",$K42="",$L42="",$P42=""),"",IF($I42="Disposed",0,IF($O42="Diminishing value",IF($P42&lt;=2,MAX(0,$L42*(1-((TODAY()-$K42)/365.25)/$P42)),$L42*(1-2/$P42)^((TODAY()-$K42)/365.25)),MAX(0,$L42*(1-((TODAY()-$K42)/365.25)/$P42)))))</f>
        <v/>
      </c>
      <c r="S42" s="18" t="str">
        <f aca="false">IF(OR($K42="",$P42=""),"",YEAR($K42)+ROUND($P42,0))</f>
        <v/>
      </c>
      <c r="T42" s="15"/>
      <c r="U42" s="17"/>
      <c r="V42" s="15"/>
      <c r="W42" s="21" t="str">
        <f aca="false">IF(OR($B42="",$I42="Disposed",AND($V42="",$K42=""),IF($U42&lt;&gt;"",$U42,IFERROR(INDEX(Lists!$C$2:$C$13,MATCH($C42,Lists!$A$2:$A$13,0)),""))=""),"",EDATE(IF($V42&lt;&gt;"",$V42,$K42),IF($U42&lt;&gt;"",$U42,IFERROR(INDEX(Lists!$C$2:$C$13,MATCH($C42,Lists!$A$2:$A$13,0)),""))))</f>
        <v/>
      </c>
      <c r="X42" s="14"/>
      <c r="Y42" s="15"/>
      <c r="Z42" s="21" t="str">
        <f aca="false">IF(OR($B42="",$I42="Disposed",$Y42=""),"",$Y42+Lists!$O$4)</f>
        <v/>
      </c>
      <c r="AA42" s="22" t="str">
        <f aca="true">IF($B42="","",IF($I42="Disposed","Disposed",IF(OR($I42="Out of order",$I42="Under repair"),"Out of action",IF(AND($W42&lt;&gt;"",$W42&lt;TODAY()),"Service overdue",IF(AND($Z42&lt;&gt;"",$Z42&lt;TODAY()),"Inspection overdue",IF(AND($T42&lt;&gt;"",$T42&lt;TODAY()),"Warranty expired",IF(AND($W42&lt;&gt;"",$W42&lt;=TODAY()+Lists!$O$2),"Service due soon",IF(AND($T42&lt;&gt;"",$T42&lt;=TODAY()+Lists!$O$3),"Warranty ending",IF(AND($S42&lt;&gt;"",$S42&lt;=YEAR(TODAY())),"Due for replacement","OK")))))))))</f>
        <v/>
      </c>
      <c r="AB42" s="23"/>
    </row>
    <row r="43" customFormat="false" ht="15" hidden="false" customHeight="false" outlineLevel="0" collapsed="false">
      <c r="A43" s="14"/>
      <c r="B43" s="14"/>
      <c r="C43" s="14"/>
      <c r="D43" s="14"/>
      <c r="E43" s="14"/>
      <c r="F43" s="14"/>
      <c r="G43" s="14"/>
      <c r="H43" s="14"/>
      <c r="I43" s="14"/>
      <c r="J43" s="14"/>
      <c r="K43" s="15"/>
      <c r="L43" s="16"/>
      <c r="M43" s="14"/>
      <c r="N43" s="17"/>
      <c r="O43" s="14"/>
      <c r="P43" s="18" t="str">
        <f aca="false">IF($B43="","",IF($N43&lt;&gt;"",$N43,IFERROR(INDEX(Lists!$B$2:$B$13,MATCH($C43,Lists!$A$2:$A$13,0)),"")))</f>
        <v/>
      </c>
      <c r="Q43" s="19" t="str">
        <f aca="true">IF(OR($B43="",$K43=""),"",(TODAY()-$K43)/365.25)</f>
        <v/>
      </c>
      <c r="R43" s="20" t="str">
        <f aca="true">IF(OR($B43="",$K43="",$L43="",$P43=""),"",IF($I43="Disposed",0,IF($O43="Diminishing value",IF($P43&lt;=2,MAX(0,$L43*(1-((TODAY()-$K43)/365.25)/$P43)),$L43*(1-2/$P43)^((TODAY()-$K43)/365.25)),MAX(0,$L43*(1-((TODAY()-$K43)/365.25)/$P43)))))</f>
        <v/>
      </c>
      <c r="S43" s="18" t="str">
        <f aca="false">IF(OR($K43="",$P43=""),"",YEAR($K43)+ROUND($P43,0))</f>
        <v/>
      </c>
      <c r="T43" s="15"/>
      <c r="U43" s="17"/>
      <c r="V43" s="15"/>
      <c r="W43" s="21" t="str">
        <f aca="false">IF(OR($B43="",$I43="Disposed",AND($V43="",$K43=""),IF($U43&lt;&gt;"",$U43,IFERROR(INDEX(Lists!$C$2:$C$13,MATCH($C43,Lists!$A$2:$A$13,0)),""))=""),"",EDATE(IF($V43&lt;&gt;"",$V43,$K43),IF($U43&lt;&gt;"",$U43,IFERROR(INDEX(Lists!$C$2:$C$13,MATCH($C43,Lists!$A$2:$A$13,0)),""))))</f>
        <v/>
      </c>
      <c r="X43" s="14"/>
      <c r="Y43" s="15"/>
      <c r="Z43" s="21" t="str">
        <f aca="false">IF(OR($B43="",$I43="Disposed",$Y43=""),"",$Y43+Lists!$O$4)</f>
        <v/>
      </c>
      <c r="AA43" s="22" t="str">
        <f aca="true">IF($B43="","",IF($I43="Disposed","Disposed",IF(OR($I43="Out of order",$I43="Under repair"),"Out of action",IF(AND($W43&lt;&gt;"",$W43&lt;TODAY()),"Service overdue",IF(AND($Z43&lt;&gt;"",$Z43&lt;TODAY()),"Inspection overdue",IF(AND($T43&lt;&gt;"",$T43&lt;TODAY()),"Warranty expired",IF(AND($W43&lt;&gt;"",$W43&lt;=TODAY()+Lists!$O$2),"Service due soon",IF(AND($T43&lt;&gt;"",$T43&lt;=TODAY()+Lists!$O$3),"Warranty ending",IF(AND($S43&lt;&gt;"",$S43&lt;=YEAR(TODAY())),"Due for replacement","OK")))))))))</f>
        <v/>
      </c>
      <c r="AB43" s="23"/>
    </row>
    <row r="44" customFormat="false" ht="15" hidden="false" customHeight="false" outlineLevel="0" collapsed="false">
      <c r="A44" s="14"/>
      <c r="B44" s="14"/>
      <c r="C44" s="14"/>
      <c r="D44" s="14"/>
      <c r="E44" s="14"/>
      <c r="F44" s="14"/>
      <c r="G44" s="14"/>
      <c r="H44" s="14"/>
      <c r="I44" s="14"/>
      <c r="J44" s="14"/>
      <c r="K44" s="15"/>
      <c r="L44" s="16"/>
      <c r="M44" s="14"/>
      <c r="N44" s="17"/>
      <c r="O44" s="14"/>
      <c r="P44" s="18" t="str">
        <f aca="false">IF($B44="","",IF($N44&lt;&gt;"",$N44,IFERROR(INDEX(Lists!$B$2:$B$13,MATCH($C44,Lists!$A$2:$A$13,0)),"")))</f>
        <v/>
      </c>
      <c r="Q44" s="19" t="str">
        <f aca="true">IF(OR($B44="",$K44=""),"",(TODAY()-$K44)/365.25)</f>
        <v/>
      </c>
      <c r="R44" s="20" t="str">
        <f aca="true">IF(OR($B44="",$K44="",$L44="",$P44=""),"",IF($I44="Disposed",0,IF($O44="Diminishing value",IF($P44&lt;=2,MAX(0,$L44*(1-((TODAY()-$K44)/365.25)/$P44)),$L44*(1-2/$P44)^((TODAY()-$K44)/365.25)),MAX(0,$L44*(1-((TODAY()-$K44)/365.25)/$P44)))))</f>
        <v/>
      </c>
      <c r="S44" s="18" t="str">
        <f aca="false">IF(OR($K44="",$P44=""),"",YEAR($K44)+ROUND($P44,0))</f>
        <v/>
      </c>
      <c r="T44" s="15"/>
      <c r="U44" s="17"/>
      <c r="V44" s="15"/>
      <c r="W44" s="21" t="str">
        <f aca="false">IF(OR($B44="",$I44="Disposed",AND($V44="",$K44=""),IF($U44&lt;&gt;"",$U44,IFERROR(INDEX(Lists!$C$2:$C$13,MATCH($C44,Lists!$A$2:$A$13,0)),""))=""),"",EDATE(IF($V44&lt;&gt;"",$V44,$K44),IF($U44&lt;&gt;"",$U44,IFERROR(INDEX(Lists!$C$2:$C$13,MATCH($C44,Lists!$A$2:$A$13,0)),""))))</f>
        <v/>
      </c>
      <c r="X44" s="14"/>
      <c r="Y44" s="15"/>
      <c r="Z44" s="21" t="str">
        <f aca="false">IF(OR($B44="",$I44="Disposed",$Y44=""),"",$Y44+Lists!$O$4)</f>
        <v/>
      </c>
      <c r="AA44" s="22" t="str">
        <f aca="true">IF($B44="","",IF($I44="Disposed","Disposed",IF(OR($I44="Out of order",$I44="Under repair"),"Out of action",IF(AND($W44&lt;&gt;"",$W44&lt;TODAY()),"Service overdue",IF(AND($Z44&lt;&gt;"",$Z44&lt;TODAY()),"Inspection overdue",IF(AND($T44&lt;&gt;"",$T44&lt;TODAY()),"Warranty expired",IF(AND($W44&lt;&gt;"",$W44&lt;=TODAY()+Lists!$O$2),"Service due soon",IF(AND($T44&lt;&gt;"",$T44&lt;=TODAY()+Lists!$O$3),"Warranty ending",IF(AND($S44&lt;&gt;"",$S44&lt;=YEAR(TODAY())),"Due for replacement","OK")))))))))</f>
        <v/>
      </c>
      <c r="AB44" s="23"/>
    </row>
    <row r="45" customFormat="false" ht="15" hidden="false" customHeight="false" outlineLevel="0" collapsed="false">
      <c r="A45" s="14"/>
      <c r="B45" s="14"/>
      <c r="C45" s="14"/>
      <c r="D45" s="14"/>
      <c r="E45" s="14"/>
      <c r="F45" s="14"/>
      <c r="G45" s="14"/>
      <c r="H45" s="14"/>
      <c r="I45" s="14"/>
      <c r="J45" s="14"/>
      <c r="K45" s="15"/>
      <c r="L45" s="16"/>
      <c r="M45" s="14"/>
      <c r="N45" s="17"/>
      <c r="O45" s="14"/>
      <c r="P45" s="18" t="str">
        <f aca="false">IF($B45="","",IF($N45&lt;&gt;"",$N45,IFERROR(INDEX(Lists!$B$2:$B$13,MATCH($C45,Lists!$A$2:$A$13,0)),"")))</f>
        <v/>
      </c>
      <c r="Q45" s="19" t="str">
        <f aca="true">IF(OR($B45="",$K45=""),"",(TODAY()-$K45)/365.25)</f>
        <v/>
      </c>
      <c r="R45" s="20" t="str">
        <f aca="true">IF(OR($B45="",$K45="",$L45="",$P45=""),"",IF($I45="Disposed",0,IF($O45="Diminishing value",IF($P45&lt;=2,MAX(0,$L45*(1-((TODAY()-$K45)/365.25)/$P45)),$L45*(1-2/$P45)^((TODAY()-$K45)/365.25)),MAX(0,$L45*(1-((TODAY()-$K45)/365.25)/$P45)))))</f>
        <v/>
      </c>
      <c r="S45" s="18" t="str">
        <f aca="false">IF(OR($K45="",$P45=""),"",YEAR($K45)+ROUND($P45,0))</f>
        <v/>
      </c>
      <c r="T45" s="15"/>
      <c r="U45" s="17"/>
      <c r="V45" s="15"/>
      <c r="W45" s="21" t="str">
        <f aca="false">IF(OR($B45="",$I45="Disposed",AND($V45="",$K45=""),IF($U45&lt;&gt;"",$U45,IFERROR(INDEX(Lists!$C$2:$C$13,MATCH($C45,Lists!$A$2:$A$13,0)),""))=""),"",EDATE(IF($V45&lt;&gt;"",$V45,$K45),IF($U45&lt;&gt;"",$U45,IFERROR(INDEX(Lists!$C$2:$C$13,MATCH($C45,Lists!$A$2:$A$13,0)),""))))</f>
        <v/>
      </c>
      <c r="X45" s="14"/>
      <c r="Y45" s="15"/>
      <c r="Z45" s="21" t="str">
        <f aca="false">IF(OR($B45="",$I45="Disposed",$Y45=""),"",$Y45+Lists!$O$4)</f>
        <v/>
      </c>
      <c r="AA45" s="22" t="str">
        <f aca="true">IF($B45="","",IF($I45="Disposed","Disposed",IF(OR($I45="Out of order",$I45="Under repair"),"Out of action",IF(AND($W45&lt;&gt;"",$W45&lt;TODAY()),"Service overdue",IF(AND($Z45&lt;&gt;"",$Z45&lt;TODAY()),"Inspection overdue",IF(AND($T45&lt;&gt;"",$T45&lt;TODAY()),"Warranty expired",IF(AND($W45&lt;&gt;"",$W45&lt;=TODAY()+Lists!$O$2),"Service due soon",IF(AND($T45&lt;&gt;"",$T45&lt;=TODAY()+Lists!$O$3),"Warranty ending",IF(AND($S45&lt;&gt;"",$S45&lt;=YEAR(TODAY())),"Due for replacement","OK")))))))))</f>
        <v/>
      </c>
      <c r="AB45" s="23"/>
    </row>
    <row r="46" customFormat="false" ht="15" hidden="false" customHeight="false" outlineLevel="0" collapsed="false">
      <c r="A46" s="14"/>
      <c r="B46" s="14"/>
      <c r="C46" s="14"/>
      <c r="D46" s="14"/>
      <c r="E46" s="14"/>
      <c r="F46" s="14"/>
      <c r="G46" s="14"/>
      <c r="H46" s="14"/>
      <c r="I46" s="14"/>
      <c r="J46" s="14"/>
      <c r="K46" s="15"/>
      <c r="L46" s="16"/>
      <c r="M46" s="14"/>
      <c r="N46" s="17"/>
      <c r="O46" s="14"/>
      <c r="P46" s="18" t="str">
        <f aca="false">IF($B46="","",IF($N46&lt;&gt;"",$N46,IFERROR(INDEX(Lists!$B$2:$B$13,MATCH($C46,Lists!$A$2:$A$13,0)),"")))</f>
        <v/>
      </c>
      <c r="Q46" s="19" t="str">
        <f aca="true">IF(OR($B46="",$K46=""),"",(TODAY()-$K46)/365.25)</f>
        <v/>
      </c>
      <c r="R46" s="20" t="str">
        <f aca="true">IF(OR($B46="",$K46="",$L46="",$P46=""),"",IF($I46="Disposed",0,IF($O46="Diminishing value",IF($P46&lt;=2,MAX(0,$L46*(1-((TODAY()-$K46)/365.25)/$P46)),$L46*(1-2/$P46)^((TODAY()-$K46)/365.25)),MAX(0,$L46*(1-((TODAY()-$K46)/365.25)/$P46)))))</f>
        <v/>
      </c>
      <c r="S46" s="18" t="str">
        <f aca="false">IF(OR($K46="",$P46=""),"",YEAR($K46)+ROUND($P46,0))</f>
        <v/>
      </c>
      <c r="T46" s="15"/>
      <c r="U46" s="17"/>
      <c r="V46" s="15"/>
      <c r="W46" s="21" t="str">
        <f aca="false">IF(OR($B46="",$I46="Disposed",AND($V46="",$K46=""),IF($U46&lt;&gt;"",$U46,IFERROR(INDEX(Lists!$C$2:$C$13,MATCH($C46,Lists!$A$2:$A$13,0)),""))=""),"",EDATE(IF($V46&lt;&gt;"",$V46,$K46),IF($U46&lt;&gt;"",$U46,IFERROR(INDEX(Lists!$C$2:$C$13,MATCH($C46,Lists!$A$2:$A$13,0)),""))))</f>
        <v/>
      </c>
      <c r="X46" s="14"/>
      <c r="Y46" s="15"/>
      <c r="Z46" s="21" t="str">
        <f aca="false">IF(OR($B46="",$I46="Disposed",$Y46=""),"",$Y46+Lists!$O$4)</f>
        <v/>
      </c>
      <c r="AA46" s="22" t="str">
        <f aca="true">IF($B46="","",IF($I46="Disposed","Disposed",IF(OR($I46="Out of order",$I46="Under repair"),"Out of action",IF(AND($W46&lt;&gt;"",$W46&lt;TODAY()),"Service overdue",IF(AND($Z46&lt;&gt;"",$Z46&lt;TODAY()),"Inspection overdue",IF(AND($T46&lt;&gt;"",$T46&lt;TODAY()),"Warranty expired",IF(AND($W46&lt;&gt;"",$W46&lt;=TODAY()+Lists!$O$2),"Service due soon",IF(AND($T46&lt;&gt;"",$T46&lt;=TODAY()+Lists!$O$3),"Warranty ending",IF(AND($S46&lt;&gt;"",$S46&lt;=YEAR(TODAY())),"Due for replacement","OK")))))))))</f>
        <v/>
      </c>
      <c r="AB46" s="23"/>
    </row>
    <row r="47" customFormat="false" ht="15" hidden="false" customHeight="false" outlineLevel="0" collapsed="false">
      <c r="A47" s="14"/>
      <c r="B47" s="14"/>
      <c r="C47" s="14"/>
      <c r="D47" s="14"/>
      <c r="E47" s="14"/>
      <c r="F47" s="14"/>
      <c r="G47" s="14"/>
      <c r="H47" s="14"/>
      <c r="I47" s="14"/>
      <c r="J47" s="14"/>
      <c r="K47" s="15"/>
      <c r="L47" s="16"/>
      <c r="M47" s="14"/>
      <c r="N47" s="17"/>
      <c r="O47" s="14"/>
      <c r="P47" s="18" t="str">
        <f aca="false">IF($B47="","",IF($N47&lt;&gt;"",$N47,IFERROR(INDEX(Lists!$B$2:$B$13,MATCH($C47,Lists!$A$2:$A$13,0)),"")))</f>
        <v/>
      </c>
      <c r="Q47" s="19" t="str">
        <f aca="true">IF(OR($B47="",$K47=""),"",(TODAY()-$K47)/365.25)</f>
        <v/>
      </c>
      <c r="R47" s="20" t="str">
        <f aca="true">IF(OR($B47="",$K47="",$L47="",$P47=""),"",IF($I47="Disposed",0,IF($O47="Diminishing value",IF($P47&lt;=2,MAX(0,$L47*(1-((TODAY()-$K47)/365.25)/$P47)),$L47*(1-2/$P47)^((TODAY()-$K47)/365.25)),MAX(0,$L47*(1-((TODAY()-$K47)/365.25)/$P47)))))</f>
        <v/>
      </c>
      <c r="S47" s="18" t="str">
        <f aca="false">IF(OR($K47="",$P47=""),"",YEAR($K47)+ROUND($P47,0))</f>
        <v/>
      </c>
      <c r="T47" s="15"/>
      <c r="U47" s="17"/>
      <c r="V47" s="15"/>
      <c r="W47" s="21" t="str">
        <f aca="false">IF(OR($B47="",$I47="Disposed",AND($V47="",$K47=""),IF($U47&lt;&gt;"",$U47,IFERROR(INDEX(Lists!$C$2:$C$13,MATCH($C47,Lists!$A$2:$A$13,0)),""))=""),"",EDATE(IF($V47&lt;&gt;"",$V47,$K47),IF($U47&lt;&gt;"",$U47,IFERROR(INDEX(Lists!$C$2:$C$13,MATCH($C47,Lists!$A$2:$A$13,0)),""))))</f>
        <v/>
      </c>
      <c r="X47" s="14"/>
      <c r="Y47" s="15"/>
      <c r="Z47" s="21" t="str">
        <f aca="false">IF(OR($B47="",$I47="Disposed",$Y47=""),"",$Y47+Lists!$O$4)</f>
        <v/>
      </c>
      <c r="AA47" s="22" t="str">
        <f aca="true">IF($B47="","",IF($I47="Disposed","Disposed",IF(OR($I47="Out of order",$I47="Under repair"),"Out of action",IF(AND($W47&lt;&gt;"",$W47&lt;TODAY()),"Service overdue",IF(AND($Z47&lt;&gt;"",$Z47&lt;TODAY()),"Inspection overdue",IF(AND($T47&lt;&gt;"",$T47&lt;TODAY()),"Warranty expired",IF(AND($W47&lt;&gt;"",$W47&lt;=TODAY()+Lists!$O$2),"Service due soon",IF(AND($T47&lt;&gt;"",$T47&lt;=TODAY()+Lists!$O$3),"Warranty ending",IF(AND($S47&lt;&gt;"",$S47&lt;=YEAR(TODAY())),"Due for replacement","OK")))))))))</f>
        <v/>
      </c>
      <c r="AB47" s="23"/>
    </row>
    <row r="48" customFormat="false" ht="15" hidden="false" customHeight="false" outlineLevel="0" collapsed="false">
      <c r="A48" s="14"/>
      <c r="B48" s="14"/>
      <c r="C48" s="14"/>
      <c r="D48" s="14"/>
      <c r="E48" s="14"/>
      <c r="F48" s="14"/>
      <c r="G48" s="14"/>
      <c r="H48" s="14"/>
      <c r="I48" s="14"/>
      <c r="J48" s="14"/>
      <c r="K48" s="15"/>
      <c r="L48" s="16"/>
      <c r="M48" s="14"/>
      <c r="N48" s="17"/>
      <c r="O48" s="14"/>
      <c r="P48" s="18" t="str">
        <f aca="false">IF($B48="","",IF($N48&lt;&gt;"",$N48,IFERROR(INDEX(Lists!$B$2:$B$13,MATCH($C48,Lists!$A$2:$A$13,0)),"")))</f>
        <v/>
      </c>
      <c r="Q48" s="19" t="str">
        <f aca="true">IF(OR($B48="",$K48=""),"",(TODAY()-$K48)/365.25)</f>
        <v/>
      </c>
      <c r="R48" s="20" t="str">
        <f aca="true">IF(OR($B48="",$K48="",$L48="",$P48=""),"",IF($I48="Disposed",0,IF($O48="Diminishing value",IF($P48&lt;=2,MAX(0,$L48*(1-((TODAY()-$K48)/365.25)/$P48)),$L48*(1-2/$P48)^((TODAY()-$K48)/365.25)),MAX(0,$L48*(1-((TODAY()-$K48)/365.25)/$P48)))))</f>
        <v/>
      </c>
      <c r="S48" s="18" t="str">
        <f aca="false">IF(OR($K48="",$P48=""),"",YEAR($K48)+ROUND($P48,0))</f>
        <v/>
      </c>
      <c r="T48" s="15"/>
      <c r="U48" s="17"/>
      <c r="V48" s="15"/>
      <c r="W48" s="21" t="str">
        <f aca="false">IF(OR($B48="",$I48="Disposed",AND($V48="",$K48=""),IF($U48&lt;&gt;"",$U48,IFERROR(INDEX(Lists!$C$2:$C$13,MATCH($C48,Lists!$A$2:$A$13,0)),""))=""),"",EDATE(IF($V48&lt;&gt;"",$V48,$K48),IF($U48&lt;&gt;"",$U48,IFERROR(INDEX(Lists!$C$2:$C$13,MATCH($C48,Lists!$A$2:$A$13,0)),""))))</f>
        <v/>
      </c>
      <c r="X48" s="14"/>
      <c r="Y48" s="15"/>
      <c r="Z48" s="21" t="str">
        <f aca="false">IF(OR($B48="",$I48="Disposed",$Y48=""),"",$Y48+Lists!$O$4)</f>
        <v/>
      </c>
      <c r="AA48" s="22" t="str">
        <f aca="true">IF($B48="","",IF($I48="Disposed","Disposed",IF(OR($I48="Out of order",$I48="Under repair"),"Out of action",IF(AND($W48&lt;&gt;"",$W48&lt;TODAY()),"Service overdue",IF(AND($Z48&lt;&gt;"",$Z48&lt;TODAY()),"Inspection overdue",IF(AND($T48&lt;&gt;"",$T48&lt;TODAY()),"Warranty expired",IF(AND($W48&lt;&gt;"",$W48&lt;=TODAY()+Lists!$O$2),"Service due soon",IF(AND($T48&lt;&gt;"",$T48&lt;=TODAY()+Lists!$O$3),"Warranty ending",IF(AND($S48&lt;&gt;"",$S48&lt;=YEAR(TODAY())),"Due for replacement","OK")))))))))</f>
        <v/>
      </c>
      <c r="AB48" s="23"/>
    </row>
    <row r="49" customFormat="false" ht="15" hidden="false" customHeight="false" outlineLevel="0" collapsed="false">
      <c r="A49" s="14"/>
      <c r="B49" s="14"/>
      <c r="C49" s="14"/>
      <c r="D49" s="14"/>
      <c r="E49" s="14"/>
      <c r="F49" s="14"/>
      <c r="G49" s="14"/>
      <c r="H49" s="14"/>
      <c r="I49" s="14"/>
      <c r="J49" s="14"/>
      <c r="K49" s="15"/>
      <c r="L49" s="16"/>
      <c r="M49" s="14"/>
      <c r="N49" s="17"/>
      <c r="O49" s="14"/>
      <c r="P49" s="18" t="str">
        <f aca="false">IF($B49="","",IF($N49&lt;&gt;"",$N49,IFERROR(INDEX(Lists!$B$2:$B$13,MATCH($C49,Lists!$A$2:$A$13,0)),"")))</f>
        <v/>
      </c>
      <c r="Q49" s="19" t="str">
        <f aca="true">IF(OR($B49="",$K49=""),"",(TODAY()-$K49)/365.25)</f>
        <v/>
      </c>
      <c r="R49" s="20" t="str">
        <f aca="true">IF(OR($B49="",$K49="",$L49="",$P49=""),"",IF($I49="Disposed",0,IF($O49="Diminishing value",IF($P49&lt;=2,MAX(0,$L49*(1-((TODAY()-$K49)/365.25)/$P49)),$L49*(1-2/$P49)^((TODAY()-$K49)/365.25)),MAX(0,$L49*(1-((TODAY()-$K49)/365.25)/$P49)))))</f>
        <v/>
      </c>
      <c r="S49" s="18" t="str">
        <f aca="false">IF(OR($K49="",$P49=""),"",YEAR($K49)+ROUND($P49,0))</f>
        <v/>
      </c>
      <c r="T49" s="15"/>
      <c r="U49" s="17"/>
      <c r="V49" s="15"/>
      <c r="W49" s="21" t="str">
        <f aca="false">IF(OR($B49="",$I49="Disposed",AND($V49="",$K49=""),IF($U49&lt;&gt;"",$U49,IFERROR(INDEX(Lists!$C$2:$C$13,MATCH($C49,Lists!$A$2:$A$13,0)),""))=""),"",EDATE(IF($V49&lt;&gt;"",$V49,$K49),IF($U49&lt;&gt;"",$U49,IFERROR(INDEX(Lists!$C$2:$C$13,MATCH($C49,Lists!$A$2:$A$13,0)),""))))</f>
        <v/>
      </c>
      <c r="X49" s="14"/>
      <c r="Y49" s="15"/>
      <c r="Z49" s="21" t="str">
        <f aca="false">IF(OR($B49="",$I49="Disposed",$Y49=""),"",$Y49+Lists!$O$4)</f>
        <v/>
      </c>
      <c r="AA49" s="22" t="str">
        <f aca="true">IF($B49="","",IF($I49="Disposed","Disposed",IF(OR($I49="Out of order",$I49="Under repair"),"Out of action",IF(AND($W49&lt;&gt;"",$W49&lt;TODAY()),"Service overdue",IF(AND($Z49&lt;&gt;"",$Z49&lt;TODAY()),"Inspection overdue",IF(AND($T49&lt;&gt;"",$T49&lt;TODAY()),"Warranty expired",IF(AND($W49&lt;&gt;"",$W49&lt;=TODAY()+Lists!$O$2),"Service due soon",IF(AND($T49&lt;&gt;"",$T49&lt;=TODAY()+Lists!$O$3),"Warranty ending",IF(AND($S49&lt;&gt;"",$S49&lt;=YEAR(TODAY())),"Due for replacement","OK")))))))))</f>
        <v/>
      </c>
      <c r="AB49" s="23"/>
    </row>
    <row r="50" customFormat="false" ht="15" hidden="false" customHeight="false" outlineLevel="0" collapsed="false">
      <c r="A50" s="14"/>
      <c r="B50" s="14"/>
      <c r="C50" s="14"/>
      <c r="D50" s="14"/>
      <c r="E50" s="14"/>
      <c r="F50" s="14"/>
      <c r="G50" s="14"/>
      <c r="H50" s="14"/>
      <c r="I50" s="14"/>
      <c r="J50" s="14"/>
      <c r="K50" s="15"/>
      <c r="L50" s="16"/>
      <c r="M50" s="14"/>
      <c r="N50" s="17"/>
      <c r="O50" s="14"/>
      <c r="P50" s="18" t="str">
        <f aca="false">IF($B50="","",IF($N50&lt;&gt;"",$N50,IFERROR(INDEX(Lists!$B$2:$B$13,MATCH($C50,Lists!$A$2:$A$13,0)),"")))</f>
        <v/>
      </c>
      <c r="Q50" s="19" t="str">
        <f aca="true">IF(OR($B50="",$K50=""),"",(TODAY()-$K50)/365.25)</f>
        <v/>
      </c>
      <c r="R50" s="20" t="str">
        <f aca="true">IF(OR($B50="",$K50="",$L50="",$P50=""),"",IF($I50="Disposed",0,IF($O50="Diminishing value",IF($P50&lt;=2,MAX(0,$L50*(1-((TODAY()-$K50)/365.25)/$P50)),$L50*(1-2/$P50)^((TODAY()-$K50)/365.25)),MAX(0,$L50*(1-((TODAY()-$K50)/365.25)/$P50)))))</f>
        <v/>
      </c>
      <c r="S50" s="18" t="str">
        <f aca="false">IF(OR($K50="",$P50=""),"",YEAR($K50)+ROUND($P50,0))</f>
        <v/>
      </c>
      <c r="T50" s="15"/>
      <c r="U50" s="17"/>
      <c r="V50" s="15"/>
      <c r="W50" s="21" t="str">
        <f aca="false">IF(OR($B50="",$I50="Disposed",AND($V50="",$K50=""),IF($U50&lt;&gt;"",$U50,IFERROR(INDEX(Lists!$C$2:$C$13,MATCH($C50,Lists!$A$2:$A$13,0)),""))=""),"",EDATE(IF($V50&lt;&gt;"",$V50,$K50),IF($U50&lt;&gt;"",$U50,IFERROR(INDEX(Lists!$C$2:$C$13,MATCH($C50,Lists!$A$2:$A$13,0)),""))))</f>
        <v/>
      </c>
      <c r="X50" s="14"/>
      <c r="Y50" s="15"/>
      <c r="Z50" s="21" t="str">
        <f aca="false">IF(OR($B50="",$I50="Disposed",$Y50=""),"",$Y50+Lists!$O$4)</f>
        <v/>
      </c>
      <c r="AA50" s="22" t="str">
        <f aca="true">IF($B50="","",IF($I50="Disposed","Disposed",IF(OR($I50="Out of order",$I50="Under repair"),"Out of action",IF(AND($W50&lt;&gt;"",$W50&lt;TODAY()),"Service overdue",IF(AND($Z50&lt;&gt;"",$Z50&lt;TODAY()),"Inspection overdue",IF(AND($T50&lt;&gt;"",$T50&lt;TODAY()),"Warranty expired",IF(AND($W50&lt;&gt;"",$W50&lt;=TODAY()+Lists!$O$2),"Service due soon",IF(AND($T50&lt;&gt;"",$T50&lt;=TODAY()+Lists!$O$3),"Warranty ending",IF(AND($S50&lt;&gt;"",$S50&lt;=YEAR(TODAY())),"Due for replacement","OK")))))))))</f>
        <v/>
      </c>
      <c r="AB50" s="23"/>
    </row>
    <row r="51" customFormat="false" ht="15" hidden="false" customHeight="false" outlineLevel="0" collapsed="false">
      <c r="A51" s="14"/>
      <c r="B51" s="14"/>
      <c r="C51" s="14"/>
      <c r="D51" s="14"/>
      <c r="E51" s="14"/>
      <c r="F51" s="14"/>
      <c r="G51" s="14"/>
      <c r="H51" s="14"/>
      <c r="I51" s="14"/>
      <c r="J51" s="14"/>
      <c r="K51" s="15"/>
      <c r="L51" s="16"/>
      <c r="M51" s="14"/>
      <c r="N51" s="17"/>
      <c r="O51" s="14"/>
      <c r="P51" s="18" t="str">
        <f aca="false">IF($B51="","",IF($N51&lt;&gt;"",$N51,IFERROR(INDEX(Lists!$B$2:$B$13,MATCH($C51,Lists!$A$2:$A$13,0)),"")))</f>
        <v/>
      </c>
      <c r="Q51" s="19" t="str">
        <f aca="true">IF(OR($B51="",$K51=""),"",(TODAY()-$K51)/365.25)</f>
        <v/>
      </c>
      <c r="R51" s="20" t="str">
        <f aca="true">IF(OR($B51="",$K51="",$L51="",$P51=""),"",IF($I51="Disposed",0,IF($O51="Diminishing value",IF($P51&lt;=2,MAX(0,$L51*(1-((TODAY()-$K51)/365.25)/$P51)),$L51*(1-2/$P51)^((TODAY()-$K51)/365.25)),MAX(0,$L51*(1-((TODAY()-$K51)/365.25)/$P51)))))</f>
        <v/>
      </c>
      <c r="S51" s="18" t="str">
        <f aca="false">IF(OR($K51="",$P51=""),"",YEAR($K51)+ROUND($P51,0))</f>
        <v/>
      </c>
      <c r="T51" s="15"/>
      <c r="U51" s="17"/>
      <c r="V51" s="15"/>
      <c r="W51" s="21" t="str">
        <f aca="false">IF(OR($B51="",$I51="Disposed",AND($V51="",$K51=""),IF($U51&lt;&gt;"",$U51,IFERROR(INDEX(Lists!$C$2:$C$13,MATCH($C51,Lists!$A$2:$A$13,0)),""))=""),"",EDATE(IF($V51&lt;&gt;"",$V51,$K51),IF($U51&lt;&gt;"",$U51,IFERROR(INDEX(Lists!$C$2:$C$13,MATCH($C51,Lists!$A$2:$A$13,0)),""))))</f>
        <v/>
      </c>
      <c r="X51" s="14"/>
      <c r="Y51" s="15"/>
      <c r="Z51" s="21" t="str">
        <f aca="false">IF(OR($B51="",$I51="Disposed",$Y51=""),"",$Y51+Lists!$O$4)</f>
        <v/>
      </c>
      <c r="AA51" s="22" t="str">
        <f aca="true">IF($B51="","",IF($I51="Disposed","Disposed",IF(OR($I51="Out of order",$I51="Under repair"),"Out of action",IF(AND($W51&lt;&gt;"",$W51&lt;TODAY()),"Service overdue",IF(AND($Z51&lt;&gt;"",$Z51&lt;TODAY()),"Inspection overdue",IF(AND($T51&lt;&gt;"",$T51&lt;TODAY()),"Warranty expired",IF(AND($W51&lt;&gt;"",$W51&lt;=TODAY()+Lists!$O$2),"Service due soon",IF(AND($T51&lt;&gt;"",$T51&lt;=TODAY()+Lists!$O$3),"Warranty ending",IF(AND($S51&lt;&gt;"",$S51&lt;=YEAR(TODAY())),"Due for replacement","OK")))))))))</f>
        <v/>
      </c>
      <c r="AB51" s="23"/>
    </row>
    <row r="52" customFormat="false" ht="15" hidden="false" customHeight="false" outlineLevel="0" collapsed="false">
      <c r="A52" s="14"/>
      <c r="B52" s="14"/>
      <c r="C52" s="14"/>
      <c r="D52" s="14"/>
      <c r="E52" s="14"/>
      <c r="F52" s="14"/>
      <c r="G52" s="14"/>
      <c r="H52" s="14"/>
      <c r="I52" s="14"/>
      <c r="J52" s="14"/>
      <c r="K52" s="15"/>
      <c r="L52" s="16"/>
      <c r="M52" s="14"/>
      <c r="N52" s="17"/>
      <c r="O52" s="14"/>
      <c r="P52" s="18" t="str">
        <f aca="false">IF($B52="","",IF($N52&lt;&gt;"",$N52,IFERROR(INDEX(Lists!$B$2:$B$13,MATCH($C52,Lists!$A$2:$A$13,0)),"")))</f>
        <v/>
      </c>
      <c r="Q52" s="19" t="str">
        <f aca="true">IF(OR($B52="",$K52=""),"",(TODAY()-$K52)/365.25)</f>
        <v/>
      </c>
      <c r="R52" s="20" t="str">
        <f aca="true">IF(OR($B52="",$K52="",$L52="",$P52=""),"",IF($I52="Disposed",0,IF($O52="Diminishing value",IF($P52&lt;=2,MAX(0,$L52*(1-((TODAY()-$K52)/365.25)/$P52)),$L52*(1-2/$P52)^((TODAY()-$K52)/365.25)),MAX(0,$L52*(1-((TODAY()-$K52)/365.25)/$P52)))))</f>
        <v/>
      </c>
      <c r="S52" s="18" t="str">
        <f aca="false">IF(OR($K52="",$P52=""),"",YEAR($K52)+ROUND($P52,0))</f>
        <v/>
      </c>
      <c r="T52" s="15"/>
      <c r="U52" s="17"/>
      <c r="V52" s="15"/>
      <c r="W52" s="21" t="str">
        <f aca="false">IF(OR($B52="",$I52="Disposed",AND($V52="",$K52=""),IF($U52&lt;&gt;"",$U52,IFERROR(INDEX(Lists!$C$2:$C$13,MATCH($C52,Lists!$A$2:$A$13,0)),""))=""),"",EDATE(IF($V52&lt;&gt;"",$V52,$K52),IF($U52&lt;&gt;"",$U52,IFERROR(INDEX(Lists!$C$2:$C$13,MATCH($C52,Lists!$A$2:$A$13,0)),""))))</f>
        <v/>
      </c>
      <c r="X52" s="14"/>
      <c r="Y52" s="15"/>
      <c r="Z52" s="21" t="str">
        <f aca="false">IF(OR($B52="",$I52="Disposed",$Y52=""),"",$Y52+Lists!$O$4)</f>
        <v/>
      </c>
      <c r="AA52" s="22" t="str">
        <f aca="true">IF($B52="","",IF($I52="Disposed","Disposed",IF(OR($I52="Out of order",$I52="Under repair"),"Out of action",IF(AND($W52&lt;&gt;"",$W52&lt;TODAY()),"Service overdue",IF(AND($Z52&lt;&gt;"",$Z52&lt;TODAY()),"Inspection overdue",IF(AND($T52&lt;&gt;"",$T52&lt;TODAY()),"Warranty expired",IF(AND($W52&lt;&gt;"",$W52&lt;=TODAY()+Lists!$O$2),"Service due soon",IF(AND($T52&lt;&gt;"",$T52&lt;=TODAY()+Lists!$O$3),"Warranty ending",IF(AND($S52&lt;&gt;"",$S52&lt;=YEAR(TODAY())),"Due for replacement","OK")))))))))</f>
        <v/>
      </c>
      <c r="AB52" s="23"/>
    </row>
    <row r="53" customFormat="false" ht="15" hidden="false" customHeight="false" outlineLevel="0" collapsed="false">
      <c r="A53" s="14"/>
      <c r="B53" s="14"/>
      <c r="C53" s="14"/>
      <c r="D53" s="14"/>
      <c r="E53" s="14"/>
      <c r="F53" s="14"/>
      <c r="G53" s="14"/>
      <c r="H53" s="14"/>
      <c r="I53" s="14"/>
      <c r="J53" s="14"/>
      <c r="K53" s="15"/>
      <c r="L53" s="16"/>
      <c r="M53" s="14"/>
      <c r="N53" s="17"/>
      <c r="O53" s="14"/>
      <c r="P53" s="18" t="str">
        <f aca="false">IF($B53="","",IF($N53&lt;&gt;"",$N53,IFERROR(INDEX(Lists!$B$2:$B$13,MATCH($C53,Lists!$A$2:$A$13,0)),"")))</f>
        <v/>
      </c>
      <c r="Q53" s="19" t="str">
        <f aca="true">IF(OR($B53="",$K53=""),"",(TODAY()-$K53)/365.25)</f>
        <v/>
      </c>
      <c r="R53" s="20" t="str">
        <f aca="true">IF(OR($B53="",$K53="",$L53="",$P53=""),"",IF($I53="Disposed",0,IF($O53="Diminishing value",IF($P53&lt;=2,MAX(0,$L53*(1-((TODAY()-$K53)/365.25)/$P53)),$L53*(1-2/$P53)^((TODAY()-$K53)/365.25)),MAX(0,$L53*(1-((TODAY()-$K53)/365.25)/$P53)))))</f>
        <v/>
      </c>
      <c r="S53" s="18" t="str">
        <f aca="false">IF(OR($K53="",$P53=""),"",YEAR($K53)+ROUND($P53,0))</f>
        <v/>
      </c>
      <c r="T53" s="15"/>
      <c r="U53" s="17"/>
      <c r="V53" s="15"/>
      <c r="W53" s="21" t="str">
        <f aca="false">IF(OR($B53="",$I53="Disposed",AND($V53="",$K53=""),IF($U53&lt;&gt;"",$U53,IFERROR(INDEX(Lists!$C$2:$C$13,MATCH($C53,Lists!$A$2:$A$13,0)),""))=""),"",EDATE(IF($V53&lt;&gt;"",$V53,$K53),IF($U53&lt;&gt;"",$U53,IFERROR(INDEX(Lists!$C$2:$C$13,MATCH($C53,Lists!$A$2:$A$13,0)),""))))</f>
        <v/>
      </c>
      <c r="X53" s="14"/>
      <c r="Y53" s="15"/>
      <c r="Z53" s="21" t="str">
        <f aca="false">IF(OR($B53="",$I53="Disposed",$Y53=""),"",$Y53+Lists!$O$4)</f>
        <v/>
      </c>
      <c r="AA53" s="22" t="str">
        <f aca="true">IF($B53="","",IF($I53="Disposed","Disposed",IF(OR($I53="Out of order",$I53="Under repair"),"Out of action",IF(AND($W53&lt;&gt;"",$W53&lt;TODAY()),"Service overdue",IF(AND($Z53&lt;&gt;"",$Z53&lt;TODAY()),"Inspection overdue",IF(AND($T53&lt;&gt;"",$T53&lt;TODAY()),"Warranty expired",IF(AND($W53&lt;&gt;"",$W53&lt;=TODAY()+Lists!$O$2),"Service due soon",IF(AND($T53&lt;&gt;"",$T53&lt;=TODAY()+Lists!$O$3),"Warranty ending",IF(AND($S53&lt;&gt;"",$S53&lt;=YEAR(TODAY())),"Due for replacement","OK")))))))))</f>
        <v/>
      </c>
      <c r="AB53" s="23"/>
    </row>
    <row r="54" customFormat="false" ht="15" hidden="false" customHeight="false" outlineLevel="0" collapsed="false">
      <c r="A54" s="14"/>
      <c r="B54" s="14"/>
      <c r="C54" s="14"/>
      <c r="D54" s="14"/>
      <c r="E54" s="14"/>
      <c r="F54" s="14"/>
      <c r="G54" s="14"/>
      <c r="H54" s="14"/>
      <c r="I54" s="14"/>
      <c r="J54" s="14"/>
      <c r="K54" s="15"/>
      <c r="L54" s="16"/>
      <c r="M54" s="14"/>
      <c r="N54" s="17"/>
      <c r="O54" s="14"/>
      <c r="P54" s="18" t="str">
        <f aca="false">IF($B54="","",IF($N54&lt;&gt;"",$N54,IFERROR(INDEX(Lists!$B$2:$B$13,MATCH($C54,Lists!$A$2:$A$13,0)),"")))</f>
        <v/>
      </c>
      <c r="Q54" s="19" t="str">
        <f aca="true">IF(OR($B54="",$K54=""),"",(TODAY()-$K54)/365.25)</f>
        <v/>
      </c>
      <c r="R54" s="20" t="str">
        <f aca="true">IF(OR($B54="",$K54="",$L54="",$P54=""),"",IF($I54="Disposed",0,IF($O54="Diminishing value",IF($P54&lt;=2,MAX(0,$L54*(1-((TODAY()-$K54)/365.25)/$P54)),$L54*(1-2/$P54)^((TODAY()-$K54)/365.25)),MAX(0,$L54*(1-((TODAY()-$K54)/365.25)/$P54)))))</f>
        <v/>
      </c>
      <c r="S54" s="18" t="str">
        <f aca="false">IF(OR($K54="",$P54=""),"",YEAR($K54)+ROUND($P54,0))</f>
        <v/>
      </c>
      <c r="T54" s="15"/>
      <c r="U54" s="17"/>
      <c r="V54" s="15"/>
      <c r="W54" s="21" t="str">
        <f aca="false">IF(OR($B54="",$I54="Disposed",AND($V54="",$K54=""),IF($U54&lt;&gt;"",$U54,IFERROR(INDEX(Lists!$C$2:$C$13,MATCH($C54,Lists!$A$2:$A$13,0)),""))=""),"",EDATE(IF($V54&lt;&gt;"",$V54,$K54),IF($U54&lt;&gt;"",$U54,IFERROR(INDEX(Lists!$C$2:$C$13,MATCH($C54,Lists!$A$2:$A$13,0)),""))))</f>
        <v/>
      </c>
      <c r="X54" s="14"/>
      <c r="Y54" s="15"/>
      <c r="Z54" s="21" t="str">
        <f aca="false">IF(OR($B54="",$I54="Disposed",$Y54=""),"",$Y54+Lists!$O$4)</f>
        <v/>
      </c>
      <c r="AA54" s="22" t="str">
        <f aca="true">IF($B54="","",IF($I54="Disposed","Disposed",IF(OR($I54="Out of order",$I54="Under repair"),"Out of action",IF(AND($W54&lt;&gt;"",$W54&lt;TODAY()),"Service overdue",IF(AND($Z54&lt;&gt;"",$Z54&lt;TODAY()),"Inspection overdue",IF(AND($T54&lt;&gt;"",$T54&lt;TODAY()),"Warranty expired",IF(AND($W54&lt;&gt;"",$W54&lt;=TODAY()+Lists!$O$2),"Service due soon",IF(AND($T54&lt;&gt;"",$T54&lt;=TODAY()+Lists!$O$3),"Warranty ending",IF(AND($S54&lt;&gt;"",$S54&lt;=YEAR(TODAY())),"Due for replacement","OK")))))))))</f>
        <v/>
      </c>
      <c r="AB54" s="23"/>
    </row>
    <row r="55" customFormat="false" ht="15" hidden="false" customHeight="false" outlineLevel="0" collapsed="false">
      <c r="A55" s="14"/>
      <c r="B55" s="14"/>
      <c r="C55" s="14"/>
      <c r="D55" s="14"/>
      <c r="E55" s="14"/>
      <c r="F55" s="14"/>
      <c r="G55" s="14"/>
      <c r="H55" s="14"/>
      <c r="I55" s="14"/>
      <c r="J55" s="14"/>
      <c r="K55" s="15"/>
      <c r="L55" s="16"/>
      <c r="M55" s="14"/>
      <c r="N55" s="17"/>
      <c r="O55" s="14"/>
      <c r="P55" s="18" t="str">
        <f aca="false">IF($B55="","",IF($N55&lt;&gt;"",$N55,IFERROR(INDEX(Lists!$B$2:$B$13,MATCH($C55,Lists!$A$2:$A$13,0)),"")))</f>
        <v/>
      </c>
      <c r="Q55" s="19" t="str">
        <f aca="true">IF(OR($B55="",$K55=""),"",(TODAY()-$K55)/365.25)</f>
        <v/>
      </c>
      <c r="R55" s="20" t="str">
        <f aca="true">IF(OR($B55="",$K55="",$L55="",$P55=""),"",IF($I55="Disposed",0,IF($O55="Diminishing value",IF($P55&lt;=2,MAX(0,$L55*(1-((TODAY()-$K55)/365.25)/$P55)),$L55*(1-2/$P55)^((TODAY()-$K55)/365.25)),MAX(0,$L55*(1-((TODAY()-$K55)/365.25)/$P55)))))</f>
        <v/>
      </c>
      <c r="S55" s="18" t="str">
        <f aca="false">IF(OR($K55="",$P55=""),"",YEAR($K55)+ROUND($P55,0))</f>
        <v/>
      </c>
      <c r="T55" s="15"/>
      <c r="U55" s="17"/>
      <c r="V55" s="15"/>
      <c r="W55" s="21" t="str">
        <f aca="false">IF(OR($B55="",$I55="Disposed",AND($V55="",$K55=""),IF($U55&lt;&gt;"",$U55,IFERROR(INDEX(Lists!$C$2:$C$13,MATCH($C55,Lists!$A$2:$A$13,0)),""))=""),"",EDATE(IF($V55&lt;&gt;"",$V55,$K55),IF($U55&lt;&gt;"",$U55,IFERROR(INDEX(Lists!$C$2:$C$13,MATCH($C55,Lists!$A$2:$A$13,0)),""))))</f>
        <v/>
      </c>
      <c r="X55" s="14"/>
      <c r="Y55" s="15"/>
      <c r="Z55" s="21" t="str">
        <f aca="false">IF(OR($B55="",$I55="Disposed",$Y55=""),"",$Y55+Lists!$O$4)</f>
        <v/>
      </c>
      <c r="AA55" s="22" t="str">
        <f aca="true">IF($B55="","",IF($I55="Disposed","Disposed",IF(OR($I55="Out of order",$I55="Under repair"),"Out of action",IF(AND($W55&lt;&gt;"",$W55&lt;TODAY()),"Service overdue",IF(AND($Z55&lt;&gt;"",$Z55&lt;TODAY()),"Inspection overdue",IF(AND($T55&lt;&gt;"",$T55&lt;TODAY()),"Warranty expired",IF(AND($W55&lt;&gt;"",$W55&lt;=TODAY()+Lists!$O$2),"Service due soon",IF(AND($T55&lt;&gt;"",$T55&lt;=TODAY()+Lists!$O$3),"Warranty ending",IF(AND($S55&lt;&gt;"",$S55&lt;=YEAR(TODAY())),"Due for replacement","OK")))))))))</f>
        <v/>
      </c>
      <c r="AB55" s="23"/>
    </row>
    <row r="56" customFormat="false" ht="15" hidden="false" customHeight="false" outlineLevel="0" collapsed="false">
      <c r="A56" s="14"/>
      <c r="B56" s="14"/>
      <c r="C56" s="14"/>
      <c r="D56" s="14"/>
      <c r="E56" s="14"/>
      <c r="F56" s="14"/>
      <c r="G56" s="14"/>
      <c r="H56" s="14"/>
      <c r="I56" s="14"/>
      <c r="J56" s="14"/>
      <c r="K56" s="15"/>
      <c r="L56" s="16"/>
      <c r="M56" s="14"/>
      <c r="N56" s="17"/>
      <c r="O56" s="14"/>
      <c r="P56" s="18" t="str">
        <f aca="false">IF($B56="","",IF($N56&lt;&gt;"",$N56,IFERROR(INDEX(Lists!$B$2:$B$13,MATCH($C56,Lists!$A$2:$A$13,0)),"")))</f>
        <v/>
      </c>
      <c r="Q56" s="19" t="str">
        <f aca="true">IF(OR($B56="",$K56=""),"",(TODAY()-$K56)/365.25)</f>
        <v/>
      </c>
      <c r="R56" s="20" t="str">
        <f aca="true">IF(OR($B56="",$K56="",$L56="",$P56=""),"",IF($I56="Disposed",0,IF($O56="Diminishing value",IF($P56&lt;=2,MAX(0,$L56*(1-((TODAY()-$K56)/365.25)/$P56)),$L56*(1-2/$P56)^((TODAY()-$K56)/365.25)),MAX(0,$L56*(1-((TODAY()-$K56)/365.25)/$P56)))))</f>
        <v/>
      </c>
      <c r="S56" s="18" t="str">
        <f aca="false">IF(OR($K56="",$P56=""),"",YEAR($K56)+ROUND($P56,0))</f>
        <v/>
      </c>
      <c r="T56" s="15"/>
      <c r="U56" s="17"/>
      <c r="V56" s="15"/>
      <c r="W56" s="21" t="str">
        <f aca="false">IF(OR($B56="",$I56="Disposed",AND($V56="",$K56=""),IF($U56&lt;&gt;"",$U56,IFERROR(INDEX(Lists!$C$2:$C$13,MATCH($C56,Lists!$A$2:$A$13,0)),""))=""),"",EDATE(IF($V56&lt;&gt;"",$V56,$K56),IF($U56&lt;&gt;"",$U56,IFERROR(INDEX(Lists!$C$2:$C$13,MATCH($C56,Lists!$A$2:$A$13,0)),""))))</f>
        <v/>
      </c>
      <c r="X56" s="14"/>
      <c r="Y56" s="15"/>
      <c r="Z56" s="21" t="str">
        <f aca="false">IF(OR($B56="",$I56="Disposed",$Y56=""),"",$Y56+Lists!$O$4)</f>
        <v/>
      </c>
      <c r="AA56" s="22" t="str">
        <f aca="true">IF($B56="","",IF($I56="Disposed","Disposed",IF(OR($I56="Out of order",$I56="Under repair"),"Out of action",IF(AND($W56&lt;&gt;"",$W56&lt;TODAY()),"Service overdue",IF(AND($Z56&lt;&gt;"",$Z56&lt;TODAY()),"Inspection overdue",IF(AND($T56&lt;&gt;"",$T56&lt;TODAY()),"Warranty expired",IF(AND($W56&lt;&gt;"",$W56&lt;=TODAY()+Lists!$O$2),"Service due soon",IF(AND($T56&lt;&gt;"",$T56&lt;=TODAY()+Lists!$O$3),"Warranty ending",IF(AND($S56&lt;&gt;"",$S56&lt;=YEAR(TODAY())),"Due for replacement","OK")))))))))</f>
        <v/>
      </c>
      <c r="AB56" s="23"/>
    </row>
    <row r="57" customFormat="false" ht="15" hidden="false" customHeight="false" outlineLevel="0" collapsed="false">
      <c r="A57" s="14"/>
      <c r="B57" s="14"/>
      <c r="C57" s="14"/>
      <c r="D57" s="14"/>
      <c r="E57" s="14"/>
      <c r="F57" s="14"/>
      <c r="G57" s="14"/>
      <c r="H57" s="14"/>
      <c r="I57" s="14"/>
      <c r="J57" s="14"/>
      <c r="K57" s="15"/>
      <c r="L57" s="16"/>
      <c r="M57" s="14"/>
      <c r="N57" s="17"/>
      <c r="O57" s="14"/>
      <c r="P57" s="18" t="str">
        <f aca="false">IF($B57="","",IF($N57&lt;&gt;"",$N57,IFERROR(INDEX(Lists!$B$2:$B$13,MATCH($C57,Lists!$A$2:$A$13,0)),"")))</f>
        <v/>
      </c>
      <c r="Q57" s="19" t="str">
        <f aca="true">IF(OR($B57="",$K57=""),"",(TODAY()-$K57)/365.25)</f>
        <v/>
      </c>
      <c r="R57" s="20" t="str">
        <f aca="true">IF(OR($B57="",$K57="",$L57="",$P57=""),"",IF($I57="Disposed",0,IF($O57="Diminishing value",IF($P57&lt;=2,MAX(0,$L57*(1-((TODAY()-$K57)/365.25)/$P57)),$L57*(1-2/$P57)^((TODAY()-$K57)/365.25)),MAX(0,$L57*(1-((TODAY()-$K57)/365.25)/$P57)))))</f>
        <v/>
      </c>
      <c r="S57" s="18" t="str">
        <f aca="false">IF(OR($K57="",$P57=""),"",YEAR($K57)+ROUND($P57,0))</f>
        <v/>
      </c>
      <c r="T57" s="15"/>
      <c r="U57" s="17"/>
      <c r="V57" s="15"/>
      <c r="W57" s="21" t="str">
        <f aca="false">IF(OR($B57="",$I57="Disposed",AND($V57="",$K57=""),IF($U57&lt;&gt;"",$U57,IFERROR(INDEX(Lists!$C$2:$C$13,MATCH($C57,Lists!$A$2:$A$13,0)),""))=""),"",EDATE(IF($V57&lt;&gt;"",$V57,$K57),IF($U57&lt;&gt;"",$U57,IFERROR(INDEX(Lists!$C$2:$C$13,MATCH($C57,Lists!$A$2:$A$13,0)),""))))</f>
        <v/>
      </c>
      <c r="X57" s="14"/>
      <c r="Y57" s="15"/>
      <c r="Z57" s="21" t="str">
        <f aca="false">IF(OR($B57="",$I57="Disposed",$Y57=""),"",$Y57+Lists!$O$4)</f>
        <v/>
      </c>
      <c r="AA57" s="22" t="str">
        <f aca="true">IF($B57="","",IF($I57="Disposed","Disposed",IF(OR($I57="Out of order",$I57="Under repair"),"Out of action",IF(AND($W57&lt;&gt;"",$W57&lt;TODAY()),"Service overdue",IF(AND($Z57&lt;&gt;"",$Z57&lt;TODAY()),"Inspection overdue",IF(AND($T57&lt;&gt;"",$T57&lt;TODAY()),"Warranty expired",IF(AND($W57&lt;&gt;"",$W57&lt;=TODAY()+Lists!$O$2),"Service due soon",IF(AND($T57&lt;&gt;"",$T57&lt;=TODAY()+Lists!$O$3),"Warranty ending",IF(AND($S57&lt;&gt;"",$S57&lt;=YEAR(TODAY())),"Due for replacement","OK")))))))))</f>
        <v/>
      </c>
      <c r="AB57" s="23"/>
    </row>
    <row r="58" customFormat="false" ht="15" hidden="false" customHeight="false" outlineLevel="0" collapsed="false">
      <c r="A58" s="14"/>
      <c r="B58" s="14"/>
      <c r="C58" s="14"/>
      <c r="D58" s="14"/>
      <c r="E58" s="14"/>
      <c r="F58" s="14"/>
      <c r="G58" s="14"/>
      <c r="H58" s="14"/>
      <c r="I58" s="14"/>
      <c r="J58" s="14"/>
      <c r="K58" s="15"/>
      <c r="L58" s="16"/>
      <c r="M58" s="14"/>
      <c r="N58" s="17"/>
      <c r="O58" s="14"/>
      <c r="P58" s="18" t="str">
        <f aca="false">IF($B58="","",IF($N58&lt;&gt;"",$N58,IFERROR(INDEX(Lists!$B$2:$B$13,MATCH($C58,Lists!$A$2:$A$13,0)),"")))</f>
        <v/>
      </c>
      <c r="Q58" s="19" t="str">
        <f aca="true">IF(OR($B58="",$K58=""),"",(TODAY()-$K58)/365.25)</f>
        <v/>
      </c>
      <c r="R58" s="20" t="str">
        <f aca="true">IF(OR($B58="",$K58="",$L58="",$P58=""),"",IF($I58="Disposed",0,IF($O58="Diminishing value",IF($P58&lt;=2,MAX(0,$L58*(1-((TODAY()-$K58)/365.25)/$P58)),$L58*(1-2/$P58)^((TODAY()-$K58)/365.25)),MAX(0,$L58*(1-((TODAY()-$K58)/365.25)/$P58)))))</f>
        <v/>
      </c>
      <c r="S58" s="18" t="str">
        <f aca="false">IF(OR($K58="",$P58=""),"",YEAR($K58)+ROUND($P58,0))</f>
        <v/>
      </c>
      <c r="T58" s="15"/>
      <c r="U58" s="17"/>
      <c r="V58" s="15"/>
      <c r="W58" s="21" t="str">
        <f aca="false">IF(OR($B58="",$I58="Disposed",AND($V58="",$K58=""),IF($U58&lt;&gt;"",$U58,IFERROR(INDEX(Lists!$C$2:$C$13,MATCH($C58,Lists!$A$2:$A$13,0)),""))=""),"",EDATE(IF($V58&lt;&gt;"",$V58,$K58),IF($U58&lt;&gt;"",$U58,IFERROR(INDEX(Lists!$C$2:$C$13,MATCH($C58,Lists!$A$2:$A$13,0)),""))))</f>
        <v/>
      </c>
      <c r="X58" s="14"/>
      <c r="Y58" s="15"/>
      <c r="Z58" s="21" t="str">
        <f aca="false">IF(OR($B58="",$I58="Disposed",$Y58=""),"",$Y58+Lists!$O$4)</f>
        <v/>
      </c>
      <c r="AA58" s="22" t="str">
        <f aca="true">IF($B58="","",IF($I58="Disposed","Disposed",IF(OR($I58="Out of order",$I58="Under repair"),"Out of action",IF(AND($W58&lt;&gt;"",$W58&lt;TODAY()),"Service overdue",IF(AND($Z58&lt;&gt;"",$Z58&lt;TODAY()),"Inspection overdue",IF(AND($T58&lt;&gt;"",$T58&lt;TODAY()),"Warranty expired",IF(AND($W58&lt;&gt;"",$W58&lt;=TODAY()+Lists!$O$2),"Service due soon",IF(AND($T58&lt;&gt;"",$T58&lt;=TODAY()+Lists!$O$3),"Warranty ending",IF(AND($S58&lt;&gt;"",$S58&lt;=YEAR(TODAY())),"Due for replacement","OK")))))))))</f>
        <v/>
      </c>
      <c r="AB58" s="23"/>
    </row>
    <row r="59" customFormat="false" ht="15" hidden="false" customHeight="false" outlineLevel="0" collapsed="false">
      <c r="A59" s="14"/>
      <c r="B59" s="14"/>
      <c r="C59" s="14"/>
      <c r="D59" s="14"/>
      <c r="E59" s="14"/>
      <c r="F59" s="14"/>
      <c r="G59" s="14"/>
      <c r="H59" s="14"/>
      <c r="I59" s="14"/>
      <c r="J59" s="14"/>
      <c r="K59" s="15"/>
      <c r="L59" s="16"/>
      <c r="M59" s="14"/>
      <c r="N59" s="17"/>
      <c r="O59" s="14"/>
      <c r="P59" s="18" t="str">
        <f aca="false">IF($B59="","",IF($N59&lt;&gt;"",$N59,IFERROR(INDEX(Lists!$B$2:$B$13,MATCH($C59,Lists!$A$2:$A$13,0)),"")))</f>
        <v/>
      </c>
      <c r="Q59" s="19" t="str">
        <f aca="true">IF(OR($B59="",$K59=""),"",(TODAY()-$K59)/365.25)</f>
        <v/>
      </c>
      <c r="R59" s="20" t="str">
        <f aca="true">IF(OR($B59="",$K59="",$L59="",$P59=""),"",IF($I59="Disposed",0,IF($O59="Diminishing value",IF($P59&lt;=2,MAX(0,$L59*(1-((TODAY()-$K59)/365.25)/$P59)),$L59*(1-2/$P59)^((TODAY()-$K59)/365.25)),MAX(0,$L59*(1-((TODAY()-$K59)/365.25)/$P59)))))</f>
        <v/>
      </c>
      <c r="S59" s="18" t="str">
        <f aca="false">IF(OR($K59="",$P59=""),"",YEAR($K59)+ROUND($P59,0))</f>
        <v/>
      </c>
      <c r="T59" s="15"/>
      <c r="U59" s="17"/>
      <c r="V59" s="15"/>
      <c r="W59" s="21" t="str">
        <f aca="false">IF(OR($B59="",$I59="Disposed",AND($V59="",$K59=""),IF($U59&lt;&gt;"",$U59,IFERROR(INDEX(Lists!$C$2:$C$13,MATCH($C59,Lists!$A$2:$A$13,0)),""))=""),"",EDATE(IF($V59&lt;&gt;"",$V59,$K59),IF($U59&lt;&gt;"",$U59,IFERROR(INDEX(Lists!$C$2:$C$13,MATCH($C59,Lists!$A$2:$A$13,0)),""))))</f>
        <v/>
      </c>
      <c r="X59" s="14"/>
      <c r="Y59" s="15"/>
      <c r="Z59" s="21" t="str">
        <f aca="false">IF(OR($B59="",$I59="Disposed",$Y59=""),"",$Y59+Lists!$O$4)</f>
        <v/>
      </c>
      <c r="AA59" s="22" t="str">
        <f aca="true">IF($B59="","",IF($I59="Disposed","Disposed",IF(OR($I59="Out of order",$I59="Under repair"),"Out of action",IF(AND($W59&lt;&gt;"",$W59&lt;TODAY()),"Service overdue",IF(AND($Z59&lt;&gt;"",$Z59&lt;TODAY()),"Inspection overdue",IF(AND($T59&lt;&gt;"",$T59&lt;TODAY()),"Warranty expired",IF(AND($W59&lt;&gt;"",$W59&lt;=TODAY()+Lists!$O$2),"Service due soon",IF(AND($T59&lt;&gt;"",$T59&lt;=TODAY()+Lists!$O$3),"Warranty ending",IF(AND($S59&lt;&gt;"",$S59&lt;=YEAR(TODAY())),"Due for replacement","OK")))))))))</f>
        <v/>
      </c>
      <c r="AB59" s="23"/>
    </row>
    <row r="60" customFormat="false" ht="15" hidden="false" customHeight="false" outlineLevel="0" collapsed="false">
      <c r="A60" s="14"/>
      <c r="B60" s="14"/>
      <c r="C60" s="14"/>
      <c r="D60" s="14"/>
      <c r="E60" s="14"/>
      <c r="F60" s="14"/>
      <c r="G60" s="14"/>
      <c r="H60" s="14"/>
      <c r="I60" s="14"/>
      <c r="J60" s="14"/>
      <c r="K60" s="15"/>
      <c r="L60" s="16"/>
      <c r="M60" s="14"/>
      <c r="N60" s="17"/>
      <c r="O60" s="14"/>
      <c r="P60" s="18" t="str">
        <f aca="false">IF($B60="","",IF($N60&lt;&gt;"",$N60,IFERROR(INDEX(Lists!$B$2:$B$13,MATCH($C60,Lists!$A$2:$A$13,0)),"")))</f>
        <v/>
      </c>
      <c r="Q60" s="19" t="str">
        <f aca="true">IF(OR($B60="",$K60=""),"",(TODAY()-$K60)/365.25)</f>
        <v/>
      </c>
      <c r="R60" s="20" t="str">
        <f aca="true">IF(OR($B60="",$K60="",$L60="",$P60=""),"",IF($I60="Disposed",0,IF($O60="Diminishing value",IF($P60&lt;=2,MAX(0,$L60*(1-((TODAY()-$K60)/365.25)/$P60)),$L60*(1-2/$P60)^((TODAY()-$K60)/365.25)),MAX(0,$L60*(1-((TODAY()-$K60)/365.25)/$P60)))))</f>
        <v/>
      </c>
      <c r="S60" s="18" t="str">
        <f aca="false">IF(OR($K60="",$P60=""),"",YEAR($K60)+ROUND($P60,0))</f>
        <v/>
      </c>
      <c r="T60" s="15"/>
      <c r="U60" s="17"/>
      <c r="V60" s="15"/>
      <c r="W60" s="21" t="str">
        <f aca="false">IF(OR($B60="",$I60="Disposed",AND($V60="",$K60=""),IF($U60&lt;&gt;"",$U60,IFERROR(INDEX(Lists!$C$2:$C$13,MATCH($C60,Lists!$A$2:$A$13,0)),""))=""),"",EDATE(IF($V60&lt;&gt;"",$V60,$K60),IF($U60&lt;&gt;"",$U60,IFERROR(INDEX(Lists!$C$2:$C$13,MATCH($C60,Lists!$A$2:$A$13,0)),""))))</f>
        <v/>
      </c>
      <c r="X60" s="14"/>
      <c r="Y60" s="15"/>
      <c r="Z60" s="21" t="str">
        <f aca="false">IF(OR($B60="",$I60="Disposed",$Y60=""),"",$Y60+Lists!$O$4)</f>
        <v/>
      </c>
      <c r="AA60" s="22" t="str">
        <f aca="true">IF($B60="","",IF($I60="Disposed","Disposed",IF(OR($I60="Out of order",$I60="Under repair"),"Out of action",IF(AND($W60&lt;&gt;"",$W60&lt;TODAY()),"Service overdue",IF(AND($Z60&lt;&gt;"",$Z60&lt;TODAY()),"Inspection overdue",IF(AND($T60&lt;&gt;"",$T60&lt;TODAY()),"Warranty expired",IF(AND($W60&lt;&gt;"",$W60&lt;=TODAY()+Lists!$O$2),"Service due soon",IF(AND($T60&lt;&gt;"",$T60&lt;=TODAY()+Lists!$O$3),"Warranty ending",IF(AND($S60&lt;&gt;"",$S60&lt;=YEAR(TODAY())),"Due for replacement","OK")))))))))</f>
        <v/>
      </c>
      <c r="AB60" s="23"/>
    </row>
    <row r="61" customFormat="false" ht="15" hidden="false" customHeight="false" outlineLevel="0" collapsed="false">
      <c r="A61" s="14"/>
      <c r="B61" s="14"/>
      <c r="C61" s="14"/>
      <c r="D61" s="14"/>
      <c r="E61" s="14"/>
      <c r="F61" s="14"/>
      <c r="G61" s="14"/>
      <c r="H61" s="14"/>
      <c r="I61" s="14"/>
      <c r="J61" s="14"/>
      <c r="K61" s="15"/>
      <c r="L61" s="16"/>
      <c r="M61" s="14"/>
      <c r="N61" s="17"/>
      <c r="O61" s="14"/>
      <c r="P61" s="18" t="str">
        <f aca="false">IF($B61="","",IF($N61&lt;&gt;"",$N61,IFERROR(INDEX(Lists!$B$2:$B$13,MATCH($C61,Lists!$A$2:$A$13,0)),"")))</f>
        <v/>
      </c>
      <c r="Q61" s="19" t="str">
        <f aca="true">IF(OR($B61="",$K61=""),"",(TODAY()-$K61)/365.25)</f>
        <v/>
      </c>
      <c r="R61" s="20" t="str">
        <f aca="true">IF(OR($B61="",$K61="",$L61="",$P61=""),"",IF($I61="Disposed",0,IF($O61="Diminishing value",IF($P61&lt;=2,MAX(0,$L61*(1-((TODAY()-$K61)/365.25)/$P61)),$L61*(1-2/$P61)^((TODAY()-$K61)/365.25)),MAX(0,$L61*(1-((TODAY()-$K61)/365.25)/$P61)))))</f>
        <v/>
      </c>
      <c r="S61" s="18" t="str">
        <f aca="false">IF(OR($K61="",$P61=""),"",YEAR($K61)+ROUND($P61,0))</f>
        <v/>
      </c>
      <c r="T61" s="15"/>
      <c r="U61" s="17"/>
      <c r="V61" s="15"/>
      <c r="W61" s="21" t="str">
        <f aca="false">IF(OR($B61="",$I61="Disposed",AND($V61="",$K61=""),IF($U61&lt;&gt;"",$U61,IFERROR(INDEX(Lists!$C$2:$C$13,MATCH($C61,Lists!$A$2:$A$13,0)),""))=""),"",EDATE(IF($V61&lt;&gt;"",$V61,$K61),IF($U61&lt;&gt;"",$U61,IFERROR(INDEX(Lists!$C$2:$C$13,MATCH($C61,Lists!$A$2:$A$13,0)),""))))</f>
        <v/>
      </c>
      <c r="X61" s="14"/>
      <c r="Y61" s="15"/>
      <c r="Z61" s="21" t="str">
        <f aca="false">IF(OR($B61="",$I61="Disposed",$Y61=""),"",$Y61+Lists!$O$4)</f>
        <v/>
      </c>
      <c r="AA61" s="22" t="str">
        <f aca="true">IF($B61="","",IF($I61="Disposed","Disposed",IF(OR($I61="Out of order",$I61="Under repair"),"Out of action",IF(AND($W61&lt;&gt;"",$W61&lt;TODAY()),"Service overdue",IF(AND($Z61&lt;&gt;"",$Z61&lt;TODAY()),"Inspection overdue",IF(AND($T61&lt;&gt;"",$T61&lt;TODAY()),"Warranty expired",IF(AND($W61&lt;&gt;"",$W61&lt;=TODAY()+Lists!$O$2),"Service due soon",IF(AND($T61&lt;&gt;"",$T61&lt;=TODAY()+Lists!$O$3),"Warranty ending",IF(AND($S61&lt;&gt;"",$S61&lt;=YEAR(TODAY())),"Due for replacement","OK")))))))))</f>
        <v/>
      </c>
      <c r="AB61" s="23"/>
    </row>
    <row r="62" customFormat="false" ht="15" hidden="false" customHeight="false" outlineLevel="0" collapsed="false">
      <c r="A62" s="14"/>
      <c r="B62" s="14"/>
      <c r="C62" s="14"/>
      <c r="D62" s="14"/>
      <c r="E62" s="14"/>
      <c r="F62" s="14"/>
      <c r="G62" s="14"/>
      <c r="H62" s="14"/>
      <c r="I62" s="14"/>
      <c r="J62" s="14"/>
      <c r="K62" s="15"/>
      <c r="L62" s="16"/>
      <c r="M62" s="14"/>
      <c r="N62" s="17"/>
      <c r="O62" s="14"/>
      <c r="P62" s="18" t="str">
        <f aca="false">IF($B62="","",IF($N62&lt;&gt;"",$N62,IFERROR(INDEX(Lists!$B$2:$B$13,MATCH($C62,Lists!$A$2:$A$13,0)),"")))</f>
        <v/>
      </c>
      <c r="Q62" s="19" t="str">
        <f aca="true">IF(OR($B62="",$K62=""),"",(TODAY()-$K62)/365.25)</f>
        <v/>
      </c>
      <c r="R62" s="20" t="str">
        <f aca="true">IF(OR($B62="",$K62="",$L62="",$P62=""),"",IF($I62="Disposed",0,IF($O62="Diminishing value",IF($P62&lt;=2,MAX(0,$L62*(1-((TODAY()-$K62)/365.25)/$P62)),$L62*(1-2/$P62)^((TODAY()-$K62)/365.25)),MAX(0,$L62*(1-((TODAY()-$K62)/365.25)/$P62)))))</f>
        <v/>
      </c>
      <c r="S62" s="18" t="str">
        <f aca="false">IF(OR($K62="",$P62=""),"",YEAR($K62)+ROUND($P62,0))</f>
        <v/>
      </c>
      <c r="T62" s="15"/>
      <c r="U62" s="17"/>
      <c r="V62" s="15"/>
      <c r="W62" s="21" t="str">
        <f aca="false">IF(OR($B62="",$I62="Disposed",AND($V62="",$K62=""),IF($U62&lt;&gt;"",$U62,IFERROR(INDEX(Lists!$C$2:$C$13,MATCH($C62,Lists!$A$2:$A$13,0)),""))=""),"",EDATE(IF($V62&lt;&gt;"",$V62,$K62),IF($U62&lt;&gt;"",$U62,IFERROR(INDEX(Lists!$C$2:$C$13,MATCH($C62,Lists!$A$2:$A$13,0)),""))))</f>
        <v/>
      </c>
      <c r="X62" s="14"/>
      <c r="Y62" s="15"/>
      <c r="Z62" s="21" t="str">
        <f aca="false">IF(OR($B62="",$I62="Disposed",$Y62=""),"",$Y62+Lists!$O$4)</f>
        <v/>
      </c>
      <c r="AA62" s="22" t="str">
        <f aca="true">IF($B62="","",IF($I62="Disposed","Disposed",IF(OR($I62="Out of order",$I62="Under repair"),"Out of action",IF(AND($W62&lt;&gt;"",$W62&lt;TODAY()),"Service overdue",IF(AND($Z62&lt;&gt;"",$Z62&lt;TODAY()),"Inspection overdue",IF(AND($T62&lt;&gt;"",$T62&lt;TODAY()),"Warranty expired",IF(AND($W62&lt;&gt;"",$W62&lt;=TODAY()+Lists!$O$2),"Service due soon",IF(AND($T62&lt;&gt;"",$T62&lt;=TODAY()+Lists!$O$3),"Warranty ending",IF(AND($S62&lt;&gt;"",$S62&lt;=YEAR(TODAY())),"Due for replacement","OK")))))))))</f>
        <v/>
      </c>
      <c r="AB62" s="23"/>
    </row>
    <row r="63" customFormat="false" ht="15" hidden="false" customHeight="false" outlineLevel="0" collapsed="false">
      <c r="A63" s="14"/>
      <c r="B63" s="14"/>
      <c r="C63" s="14"/>
      <c r="D63" s="14"/>
      <c r="E63" s="14"/>
      <c r="F63" s="14"/>
      <c r="G63" s="14"/>
      <c r="H63" s="14"/>
      <c r="I63" s="14"/>
      <c r="J63" s="14"/>
      <c r="K63" s="15"/>
      <c r="L63" s="16"/>
      <c r="M63" s="14"/>
      <c r="N63" s="17"/>
      <c r="O63" s="14"/>
      <c r="P63" s="18" t="str">
        <f aca="false">IF($B63="","",IF($N63&lt;&gt;"",$N63,IFERROR(INDEX(Lists!$B$2:$B$13,MATCH($C63,Lists!$A$2:$A$13,0)),"")))</f>
        <v/>
      </c>
      <c r="Q63" s="19" t="str">
        <f aca="true">IF(OR($B63="",$K63=""),"",(TODAY()-$K63)/365.25)</f>
        <v/>
      </c>
      <c r="R63" s="20" t="str">
        <f aca="true">IF(OR($B63="",$K63="",$L63="",$P63=""),"",IF($I63="Disposed",0,IF($O63="Diminishing value",IF($P63&lt;=2,MAX(0,$L63*(1-((TODAY()-$K63)/365.25)/$P63)),$L63*(1-2/$P63)^((TODAY()-$K63)/365.25)),MAX(0,$L63*(1-((TODAY()-$K63)/365.25)/$P63)))))</f>
        <v/>
      </c>
      <c r="S63" s="18" t="str">
        <f aca="false">IF(OR($K63="",$P63=""),"",YEAR($K63)+ROUND($P63,0))</f>
        <v/>
      </c>
      <c r="T63" s="15"/>
      <c r="U63" s="17"/>
      <c r="V63" s="15"/>
      <c r="W63" s="21" t="str">
        <f aca="false">IF(OR($B63="",$I63="Disposed",AND($V63="",$K63=""),IF($U63&lt;&gt;"",$U63,IFERROR(INDEX(Lists!$C$2:$C$13,MATCH($C63,Lists!$A$2:$A$13,0)),""))=""),"",EDATE(IF($V63&lt;&gt;"",$V63,$K63),IF($U63&lt;&gt;"",$U63,IFERROR(INDEX(Lists!$C$2:$C$13,MATCH($C63,Lists!$A$2:$A$13,0)),""))))</f>
        <v/>
      </c>
      <c r="X63" s="14"/>
      <c r="Y63" s="15"/>
      <c r="Z63" s="21" t="str">
        <f aca="false">IF(OR($B63="",$I63="Disposed",$Y63=""),"",$Y63+Lists!$O$4)</f>
        <v/>
      </c>
      <c r="AA63" s="22" t="str">
        <f aca="true">IF($B63="","",IF($I63="Disposed","Disposed",IF(OR($I63="Out of order",$I63="Under repair"),"Out of action",IF(AND($W63&lt;&gt;"",$W63&lt;TODAY()),"Service overdue",IF(AND($Z63&lt;&gt;"",$Z63&lt;TODAY()),"Inspection overdue",IF(AND($T63&lt;&gt;"",$T63&lt;TODAY()),"Warranty expired",IF(AND($W63&lt;&gt;"",$W63&lt;=TODAY()+Lists!$O$2),"Service due soon",IF(AND($T63&lt;&gt;"",$T63&lt;=TODAY()+Lists!$O$3),"Warranty ending",IF(AND($S63&lt;&gt;"",$S63&lt;=YEAR(TODAY())),"Due for replacement","OK")))))))))</f>
        <v/>
      </c>
      <c r="AB63" s="23"/>
    </row>
    <row r="64" customFormat="false" ht="15" hidden="false" customHeight="false" outlineLevel="0" collapsed="false">
      <c r="A64" s="14"/>
      <c r="B64" s="14"/>
      <c r="C64" s="14"/>
      <c r="D64" s="14"/>
      <c r="E64" s="14"/>
      <c r="F64" s="14"/>
      <c r="G64" s="14"/>
      <c r="H64" s="14"/>
      <c r="I64" s="14"/>
      <c r="J64" s="14"/>
      <c r="K64" s="15"/>
      <c r="L64" s="16"/>
      <c r="M64" s="14"/>
      <c r="N64" s="17"/>
      <c r="O64" s="14"/>
      <c r="P64" s="18" t="str">
        <f aca="false">IF($B64="","",IF($N64&lt;&gt;"",$N64,IFERROR(INDEX(Lists!$B$2:$B$13,MATCH($C64,Lists!$A$2:$A$13,0)),"")))</f>
        <v/>
      </c>
      <c r="Q64" s="19" t="str">
        <f aca="true">IF(OR($B64="",$K64=""),"",(TODAY()-$K64)/365.25)</f>
        <v/>
      </c>
      <c r="R64" s="20" t="str">
        <f aca="true">IF(OR($B64="",$K64="",$L64="",$P64=""),"",IF($I64="Disposed",0,IF($O64="Diminishing value",IF($P64&lt;=2,MAX(0,$L64*(1-((TODAY()-$K64)/365.25)/$P64)),$L64*(1-2/$P64)^((TODAY()-$K64)/365.25)),MAX(0,$L64*(1-((TODAY()-$K64)/365.25)/$P64)))))</f>
        <v/>
      </c>
      <c r="S64" s="18" t="str">
        <f aca="false">IF(OR($K64="",$P64=""),"",YEAR($K64)+ROUND($P64,0))</f>
        <v/>
      </c>
      <c r="T64" s="15"/>
      <c r="U64" s="17"/>
      <c r="V64" s="15"/>
      <c r="W64" s="21" t="str">
        <f aca="false">IF(OR($B64="",$I64="Disposed",AND($V64="",$K64=""),IF($U64&lt;&gt;"",$U64,IFERROR(INDEX(Lists!$C$2:$C$13,MATCH($C64,Lists!$A$2:$A$13,0)),""))=""),"",EDATE(IF($V64&lt;&gt;"",$V64,$K64),IF($U64&lt;&gt;"",$U64,IFERROR(INDEX(Lists!$C$2:$C$13,MATCH($C64,Lists!$A$2:$A$13,0)),""))))</f>
        <v/>
      </c>
      <c r="X64" s="14"/>
      <c r="Y64" s="15"/>
      <c r="Z64" s="21" t="str">
        <f aca="false">IF(OR($B64="",$I64="Disposed",$Y64=""),"",$Y64+Lists!$O$4)</f>
        <v/>
      </c>
      <c r="AA64" s="22" t="str">
        <f aca="true">IF($B64="","",IF($I64="Disposed","Disposed",IF(OR($I64="Out of order",$I64="Under repair"),"Out of action",IF(AND($W64&lt;&gt;"",$W64&lt;TODAY()),"Service overdue",IF(AND($Z64&lt;&gt;"",$Z64&lt;TODAY()),"Inspection overdue",IF(AND($T64&lt;&gt;"",$T64&lt;TODAY()),"Warranty expired",IF(AND($W64&lt;&gt;"",$W64&lt;=TODAY()+Lists!$O$2),"Service due soon",IF(AND($T64&lt;&gt;"",$T64&lt;=TODAY()+Lists!$O$3),"Warranty ending",IF(AND($S64&lt;&gt;"",$S64&lt;=YEAR(TODAY())),"Due for replacement","OK")))))))))</f>
        <v/>
      </c>
      <c r="AB64" s="23"/>
    </row>
    <row r="65" customFormat="false" ht="15" hidden="false" customHeight="false" outlineLevel="0" collapsed="false">
      <c r="A65" s="14"/>
      <c r="B65" s="14"/>
      <c r="C65" s="14"/>
      <c r="D65" s="14"/>
      <c r="E65" s="14"/>
      <c r="F65" s="14"/>
      <c r="G65" s="14"/>
      <c r="H65" s="14"/>
      <c r="I65" s="14"/>
      <c r="J65" s="14"/>
      <c r="K65" s="15"/>
      <c r="L65" s="16"/>
      <c r="M65" s="14"/>
      <c r="N65" s="17"/>
      <c r="O65" s="14"/>
      <c r="P65" s="18" t="str">
        <f aca="false">IF($B65="","",IF($N65&lt;&gt;"",$N65,IFERROR(INDEX(Lists!$B$2:$B$13,MATCH($C65,Lists!$A$2:$A$13,0)),"")))</f>
        <v/>
      </c>
      <c r="Q65" s="19" t="str">
        <f aca="true">IF(OR($B65="",$K65=""),"",(TODAY()-$K65)/365.25)</f>
        <v/>
      </c>
      <c r="R65" s="20" t="str">
        <f aca="true">IF(OR($B65="",$K65="",$L65="",$P65=""),"",IF($I65="Disposed",0,IF($O65="Diminishing value",IF($P65&lt;=2,MAX(0,$L65*(1-((TODAY()-$K65)/365.25)/$P65)),$L65*(1-2/$P65)^((TODAY()-$K65)/365.25)),MAX(0,$L65*(1-((TODAY()-$K65)/365.25)/$P65)))))</f>
        <v/>
      </c>
      <c r="S65" s="18" t="str">
        <f aca="false">IF(OR($K65="",$P65=""),"",YEAR($K65)+ROUND($P65,0))</f>
        <v/>
      </c>
      <c r="T65" s="15"/>
      <c r="U65" s="17"/>
      <c r="V65" s="15"/>
      <c r="W65" s="21" t="str">
        <f aca="false">IF(OR($B65="",$I65="Disposed",AND($V65="",$K65=""),IF($U65&lt;&gt;"",$U65,IFERROR(INDEX(Lists!$C$2:$C$13,MATCH($C65,Lists!$A$2:$A$13,0)),""))=""),"",EDATE(IF($V65&lt;&gt;"",$V65,$K65),IF($U65&lt;&gt;"",$U65,IFERROR(INDEX(Lists!$C$2:$C$13,MATCH($C65,Lists!$A$2:$A$13,0)),""))))</f>
        <v/>
      </c>
      <c r="X65" s="14"/>
      <c r="Y65" s="15"/>
      <c r="Z65" s="21" t="str">
        <f aca="false">IF(OR($B65="",$I65="Disposed",$Y65=""),"",$Y65+Lists!$O$4)</f>
        <v/>
      </c>
      <c r="AA65" s="22" t="str">
        <f aca="true">IF($B65="","",IF($I65="Disposed","Disposed",IF(OR($I65="Out of order",$I65="Under repair"),"Out of action",IF(AND($W65&lt;&gt;"",$W65&lt;TODAY()),"Service overdue",IF(AND($Z65&lt;&gt;"",$Z65&lt;TODAY()),"Inspection overdue",IF(AND($T65&lt;&gt;"",$T65&lt;TODAY()),"Warranty expired",IF(AND($W65&lt;&gt;"",$W65&lt;=TODAY()+Lists!$O$2),"Service due soon",IF(AND($T65&lt;&gt;"",$T65&lt;=TODAY()+Lists!$O$3),"Warranty ending",IF(AND($S65&lt;&gt;"",$S65&lt;=YEAR(TODAY())),"Due for replacement","OK")))))))))</f>
        <v/>
      </c>
      <c r="AB65" s="23"/>
    </row>
    <row r="66" customFormat="false" ht="15" hidden="false" customHeight="false" outlineLevel="0" collapsed="false">
      <c r="A66" s="14"/>
      <c r="B66" s="14"/>
      <c r="C66" s="14"/>
      <c r="D66" s="14"/>
      <c r="E66" s="14"/>
      <c r="F66" s="14"/>
      <c r="G66" s="14"/>
      <c r="H66" s="14"/>
      <c r="I66" s="14"/>
      <c r="J66" s="14"/>
      <c r="K66" s="15"/>
      <c r="L66" s="16"/>
      <c r="M66" s="14"/>
      <c r="N66" s="17"/>
      <c r="O66" s="14"/>
      <c r="P66" s="18" t="str">
        <f aca="false">IF($B66="","",IF($N66&lt;&gt;"",$N66,IFERROR(INDEX(Lists!$B$2:$B$13,MATCH($C66,Lists!$A$2:$A$13,0)),"")))</f>
        <v/>
      </c>
      <c r="Q66" s="19" t="str">
        <f aca="true">IF(OR($B66="",$K66=""),"",(TODAY()-$K66)/365.25)</f>
        <v/>
      </c>
      <c r="R66" s="20" t="str">
        <f aca="true">IF(OR($B66="",$K66="",$L66="",$P66=""),"",IF($I66="Disposed",0,IF($O66="Diminishing value",IF($P66&lt;=2,MAX(0,$L66*(1-((TODAY()-$K66)/365.25)/$P66)),$L66*(1-2/$P66)^((TODAY()-$K66)/365.25)),MAX(0,$L66*(1-((TODAY()-$K66)/365.25)/$P66)))))</f>
        <v/>
      </c>
      <c r="S66" s="18" t="str">
        <f aca="false">IF(OR($K66="",$P66=""),"",YEAR($K66)+ROUND($P66,0))</f>
        <v/>
      </c>
      <c r="T66" s="15"/>
      <c r="U66" s="17"/>
      <c r="V66" s="15"/>
      <c r="W66" s="21" t="str">
        <f aca="false">IF(OR($B66="",$I66="Disposed",AND($V66="",$K66=""),IF($U66&lt;&gt;"",$U66,IFERROR(INDEX(Lists!$C$2:$C$13,MATCH($C66,Lists!$A$2:$A$13,0)),""))=""),"",EDATE(IF($V66&lt;&gt;"",$V66,$K66),IF($U66&lt;&gt;"",$U66,IFERROR(INDEX(Lists!$C$2:$C$13,MATCH($C66,Lists!$A$2:$A$13,0)),""))))</f>
        <v/>
      </c>
      <c r="X66" s="14"/>
      <c r="Y66" s="15"/>
      <c r="Z66" s="21" t="str">
        <f aca="false">IF(OR($B66="",$I66="Disposed",$Y66=""),"",$Y66+Lists!$O$4)</f>
        <v/>
      </c>
      <c r="AA66" s="22" t="str">
        <f aca="true">IF($B66="","",IF($I66="Disposed","Disposed",IF(OR($I66="Out of order",$I66="Under repair"),"Out of action",IF(AND($W66&lt;&gt;"",$W66&lt;TODAY()),"Service overdue",IF(AND($Z66&lt;&gt;"",$Z66&lt;TODAY()),"Inspection overdue",IF(AND($T66&lt;&gt;"",$T66&lt;TODAY()),"Warranty expired",IF(AND($W66&lt;&gt;"",$W66&lt;=TODAY()+Lists!$O$2),"Service due soon",IF(AND($T66&lt;&gt;"",$T66&lt;=TODAY()+Lists!$O$3),"Warranty ending",IF(AND($S66&lt;&gt;"",$S66&lt;=YEAR(TODAY())),"Due for replacement","OK")))))))))</f>
        <v/>
      </c>
      <c r="AB66" s="23"/>
    </row>
    <row r="67" customFormat="false" ht="15" hidden="false" customHeight="false" outlineLevel="0" collapsed="false">
      <c r="A67" s="14"/>
      <c r="B67" s="14"/>
      <c r="C67" s="14"/>
      <c r="D67" s="14"/>
      <c r="E67" s="14"/>
      <c r="F67" s="14"/>
      <c r="G67" s="14"/>
      <c r="H67" s="14"/>
      <c r="I67" s="14"/>
      <c r="J67" s="14"/>
      <c r="K67" s="15"/>
      <c r="L67" s="16"/>
      <c r="M67" s="14"/>
      <c r="N67" s="17"/>
      <c r="O67" s="14"/>
      <c r="P67" s="18" t="str">
        <f aca="false">IF($B67="","",IF($N67&lt;&gt;"",$N67,IFERROR(INDEX(Lists!$B$2:$B$13,MATCH($C67,Lists!$A$2:$A$13,0)),"")))</f>
        <v/>
      </c>
      <c r="Q67" s="19" t="str">
        <f aca="true">IF(OR($B67="",$K67=""),"",(TODAY()-$K67)/365.25)</f>
        <v/>
      </c>
      <c r="R67" s="20" t="str">
        <f aca="true">IF(OR($B67="",$K67="",$L67="",$P67=""),"",IF($I67="Disposed",0,IF($O67="Diminishing value",IF($P67&lt;=2,MAX(0,$L67*(1-((TODAY()-$K67)/365.25)/$P67)),$L67*(1-2/$P67)^((TODAY()-$K67)/365.25)),MAX(0,$L67*(1-((TODAY()-$K67)/365.25)/$P67)))))</f>
        <v/>
      </c>
      <c r="S67" s="18" t="str">
        <f aca="false">IF(OR($K67="",$P67=""),"",YEAR($K67)+ROUND($P67,0))</f>
        <v/>
      </c>
      <c r="T67" s="15"/>
      <c r="U67" s="17"/>
      <c r="V67" s="15"/>
      <c r="W67" s="21" t="str">
        <f aca="false">IF(OR($B67="",$I67="Disposed",AND($V67="",$K67=""),IF($U67&lt;&gt;"",$U67,IFERROR(INDEX(Lists!$C$2:$C$13,MATCH($C67,Lists!$A$2:$A$13,0)),""))=""),"",EDATE(IF($V67&lt;&gt;"",$V67,$K67),IF($U67&lt;&gt;"",$U67,IFERROR(INDEX(Lists!$C$2:$C$13,MATCH($C67,Lists!$A$2:$A$13,0)),""))))</f>
        <v/>
      </c>
      <c r="X67" s="14"/>
      <c r="Y67" s="15"/>
      <c r="Z67" s="21" t="str">
        <f aca="false">IF(OR($B67="",$I67="Disposed",$Y67=""),"",$Y67+Lists!$O$4)</f>
        <v/>
      </c>
      <c r="AA67" s="22" t="str">
        <f aca="true">IF($B67="","",IF($I67="Disposed","Disposed",IF(OR($I67="Out of order",$I67="Under repair"),"Out of action",IF(AND($W67&lt;&gt;"",$W67&lt;TODAY()),"Service overdue",IF(AND($Z67&lt;&gt;"",$Z67&lt;TODAY()),"Inspection overdue",IF(AND($T67&lt;&gt;"",$T67&lt;TODAY()),"Warranty expired",IF(AND($W67&lt;&gt;"",$W67&lt;=TODAY()+Lists!$O$2),"Service due soon",IF(AND($T67&lt;&gt;"",$T67&lt;=TODAY()+Lists!$O$3),"Warranty ending",IF(AND($S67&lt;&gt;"",$S67&lt;=YEAR(TODAY())),"Due for replacement","OK")))))))))</f>
        <v/>
      </c>
      <c r="AB67" s="23"/>
    </row>
    <row r="68" customFormat="false" ht="15" hidden="false" customHeight="false" outlineLevel="0" collapsed="false">
      <c r="A68" s="14"/>
      <c r="B68" s="14"/>
      <c r="C68" s="14"/>
      <c r="D68" s="14"/>
      <c r="E68" s="14"/>
      <c r="F68" s="14"/>
      <c r="G68" s="14"/>
      <c r="H68" s="14"/>
      <c r="I68" s="14"/>
      <c r="J68" s="14"/>
      <c r="K68" s="15"/>
      <c r="L68" s="16"/>
      <c r="M68" s="14"/>
      <c r="N68" s="17"/>
      <c r="O68" s="14"/>
      <c r="P68" s="18" t="str">
        <f aca="false">IF($B68="","",IF($N68&lt;&gt;"",$N68,IFERROR(INDEX(Lists!$B$2:$B$13,MATCH($C68,Lists!$A$2:$A$13,0)),"")))</f>
        <v/>
      </c>
      <c r="Q68" s="19" t="str">
        <f aca="true">IF(OR($B68="",$K68=""),"",(TODAY()-$K68)/365.25)</f>
        <v/>
      </c>
      <c r="R68" s="20" t="str">
        <f aca="true">IF(OR($B68="",$K68="",$L68="",$P68=""),"",IF($I68="Disposed",0,IF($O68="Diminishing value",IF($P68&lt;=2,MAX(0,$L68*(1-((TODAY()-$K68)/365.25)/$P68)),$L68*(1-2/$P68)^((TODAY()-$K68)/365.25)),MAX(0,$L68*(1-((TODAY()-$K68)/365.25)/$P68)))))</f>
        <v/>
      </c>
      <c r="S68" s="18" t="str">
        <f aca="false">IF(OR($K68="",$P68=""),"",YEAR($K68)+ROUND($P68,0))</f>
        <v/>
      </c>
      <c r="T68" s="15"/>
      <c r="U68" s="17"/>
      <c r="V68" s="15"/>
      <c r="W68" s="21" t="str">
        <f aca="false">IF(OR($B68="",$I68="Disposed",AND($V68="",$K68=""),IF($U68&lt;&gt;"",$U68,IFERROR(INDEX(Lists!$C$2:$C$13,MATCH($C68,Lists!$A$2:$A$13,0)),""))=""),"",EDATE(IF($V68&lt;&gt;"",$V68,$K68),IF($U68&lt;&gt;"",$U68,IFERROR(INDEX(Lists!$C$2:$C$13,MATCH($C68,Lists!$A$2:$A$13,0)),""))))</f>
        <v/>
      </c>
      <c r="X68" s="14"/>
      <c r="Y68" s="15"/>
      <c r="Z68" s="21" t="str">
        <f aca="false">IF(OR($B68="",$I68="Disposed",$Y68=""),"",$Y68+Lists!$O$4)</f>
        <v/>
      </c>
      <c r="AA68" s="22" t="str">
        <f aca="true">IF($B68="","",IF($I68="Disposed","Disposed",IF(OR($I68="Out of order",$I68="Under repair"),"Out of action",IF(AND($W68&lt;&gt;"",$W68&lt;TODAY()),"Service overdue",IF(AND($Z68&lt;&gt;"",$Z68&lt;TODAY()),"Inspection overdue",IF(AND($T68&lt;&gt;"",$T68&lt;TODAY()),"Warranty expired",IF(AND($W68&lt;&gt;"",$W68&lt;=TODAY()+Lists!$O$2),"Service due soon",IF(AND($T68&lt;&gt;"",$T68&lt;=TODAY()+Lists!$O$3),"Warranty ending",IF(AND($S68&lt;&gt;"",$S68&lt;=YEAR(TODAY())),"Due for replacement","OK")))))))))</f>
        <v/>
      </c>
      <c r="AB68" s="23"/>
    </row>
    <row r="69" customFormat="false" ht="15" hidden="false" customHeight="false" outlineLevel="0" collapsed="false">
      <c r="A69" s="14"/>
      <c r="B69" s="14"/>
      <c r="C69" s="14"/>
      <c r="D69" s="14"/>
      <c r="E69" s="14"/>
      <c r="F69" s="14"/>
      <c r="G69" s="14"/>
      <c r="H69" s="14"/>
      <c r="I69" s="14"/>
      <c r="J69" s="14"/>
      <c r="K69" s="15"/>
      <c r="L69" s="16"/>
      <c r="M69" s="14"/>
      <c r="N69" s="17"/>
      <c r="O69" s="14"/>
      <c r="P69" s="18" t="str">
        <f aca="false">IF($B69="","",IF($N69&lt;&gt;"",$N69,IFERROR(INDEX(Lists!$B$2:$B$13,MATCH($C69,Lists!$A$2:$A$13,0)),"")))</f>
        <v/>
      </c>
      <c r="Q69" s="19" t="str">
        <f aca="true">IF(OR($B69="",$K69=""),"",(TODAY()-$K69)/365.25)</f>
        <v/>
      </c>
      <c r="R69" s="20" t="str">
        <f aca="true">IF(OR($B69="",$K69="",$L69="",$P69=""),"",IF($I69="Disposed",0,IF($O69="Diminishing value",IF($P69&lt;=2,MAX(0,$L69*(1-((TODAY()-$K69)/365.25)/$P69)),$L69*(1-2/$P69)^((TODAY()-$K69)/365.25)),MAX(0,$L69*(1-((TODAY()-$K69)/365.25)/$P69)))))</f>
        <v/>
      </c>
      <c r="S69" s="18" t="str">
        <f aca="false">IF(OR($K69="",$P69=""),"",YEAR($K69)+ROUND($P69,0))</f>
        <v/>
      </c>
      <c r="T69" s="15"/>
      <c r="U69" s="17"/>
      <c r="V69" s="15"/>
      <c r="W69" s="21" t="str">
        <f aca="false">IF(OR($B69="",$I69="Disposed",AND($V69="",$K69=""),IF($U69&lt;&gt;"",$U69,IFERROR(INDEX(Lists!$C$2:$C$13,MATCH($C69,Lists!$A$2:$A$13,0)),""))=""),"",EDATE(IF($V69&lt;&gt;"",$V69,$K69),IF($U69&lt;&gt;"",$U69,IFERROR(INDEX(Lists!$C$2:$C$13,MATCH($C69,Lists!$A$2:$A$13,0)),""))))</f>
        <v/>
      </c>
      <c r="X69" s="14"/>
      <c r="Y69" s="15"/>
      <c r="Z69" s="21" t="str">
        <f aca="false">IF(OR($B69="",$I69="Disposed",$Y69=""),"",$Y69+Lists!$O$4)</f>
        <v/>
      </c>
      <c r="AA69" s="22" t="str">
        <f aca="true">IF($B69="","",IF($I69="Disposed","Disposed",IF(OR($I69="Out of order",$I69="Under repair"),"Out of action",IF(AND($W69&lt;&gt;"",$W69&lt;TODAY()),"Service overdue",IF(AND($Z69&lt;&gt;"",$Z69&lt;TODAY()),"Inspection overdue",IF(AND($T69&lt;&gt;"",$T69&lt;TODAY()),"Warranty expired",IF(AND($W69&lt;&gt;"",$W69&lt;=TODAY()+Lists!$O$2),"Service due soon",IF(AND($T69&lt;&gt;"",$T69&lt;=TODAY()+Lists!$O$3),"Warranty ending",IF(AND($S69&lt;&gt;"",$S69&lt;=YEAR(TODAY())),"Due for replacement","OK")))))))))</f>
        <v/>
      </c>
      <c r="AB69" s="23"/>
    </row>
    <row r="70" customFormat="false" ht="15" hidden="false" customHeight="false" outlineLevel="0" collapsed="false">
      <c r="A70" s="14"/>
      <c r="B70" s="14"/>
      <c r="C70" s="14"/>
      <c r="D70" s="14"/>
      <c r="E70" s="14"/>
      <c r="F70" s="14"/>
      <c r="G70" s="14"/>
      <c r="H70" s="14"/>
      <c r="I70" s="14"/>
      <c r="J70" s="14"/>
      <c r="K70" s="15"/>
      <c r="L70" s="16"/>
      <c r="M70" s="14"/>
      <c r="N70" s="17"/>
      <c r="O70" s="14"/>
      <c r="P70" s="18" t="str">
        <f aca="false">IF($B70="","",IF($N70&lt;&gt;"",$N70,IFERROR(INDEX(Lists!$B$2:$B$13,MATCH($C70,Lists!$A$2:$A$13,0)),"")))</f>
        <v/>
      </c>
      <c r="Q70" s="19" t="str">
        <f aca="true">IF(OR($B70="",$K70=""),"",(TODAY()-$K70)/365.25)</f>
        <v/>
      </c>
      <c r="R70" s="20" t="str">
        <f aca="true">IF(OR($B70="",$K70="",$L70="",$P70=""),"",IF($I70="Disposed",0,IF($O70="Diminishing value",IF($P70&lt;=2,MAX(0,$L70*(1-((TODAY()-$K70)/365.25)/$P70)),$L70*(1-2/$P70)^((TODAY()-$K70)/365.25)),MAX(0,$L70*(1-((TODAY()-$K70)/365.25)/$P70)))))</f>
        <v/>
      </c>
      <c r="S70" s="18" t="str">
        <f aca="false">IF(OR($K70="",$P70=""),"",YEAR($K70)+ROUND($P70,0))</f>
        <v/>
      </c>
      <c r="T70" s="15"/>
      <c r="U70" s="17"/>
      <c r="V70" s="15"/>
      <c r="W70" s="21" t="str">
        <f aca="false">IF(OR($B70="",$I70="Disposed",AND($V70="",$K70=""),IF($U70&lt;&gt;"",$U70,IFERROR(INDEX(Lists!$C$2:$C$13,MATCH($C70,Lists!$A$2:$A$13,0)),""))=""),"",EDATE(IF($V70&lt;&gt;"",$V70,$K70),IF($U70&lt;&gt;"",$U70,IFERROR(INDEX(Lists!$C$2:$C$13,MATCH($C70,Lists!$A$2:$A$13,0)),""))))</f>
        <v/>
      </c>
      <c r="X70" s="14"/>
      <c r="Y70" s="15"/>
      <c r="Z70" s="21" t="str">
        <f aca="false">IF(OR($B70="",$I70="Disposed",$Y70=""),"",$Y70+Lists!$O$4)</f>
        <v/>
      </c>
      <c r="AA70" s="22" t="str">
        <f aca="true">IF($B70="","",IF($I70="Disposed","Disposed",IF(OR($I70="Out of order",$I70="Under repair"),"Out of action",IF(AND($W70&lt;&gt;"",$W70&lt;TODAY()),"Service overdue",IF(AND($Z70&lt;&gt;"",$Z70&lt;TODAY()),"Inspection overdue",IF(AND($T70&lt;&gt;"",$T70&lt;TODAY()),"Warranty expired",IF(AND($W70&lt;&gt;"",$W70&lt;=TODAY()+Lists!$O$2),"Service due soon",IF(AND($T70&lt;&gt;"",$T70&lt;=TODAY()+Lists!$O$3),"Warranty ending",IF(AND($S70&lt;&gt;"",$S70&lt;=YEAR(TODAY())),"Due for replacement","OK")))))))))</f>
        <v/>
      </c>
      <c r="AB70" s="23"/>
    </row>
    <row r="71" customFormat="false" ht="15" hidden="false" customHeight="false" outlineLevel="0" collapsed="false">
      <c r="A71" s="14"/>
      <c r="B71" s="14"/>
      <c r="C71" s="14"/>
      <c r="D71" s="14"/>
      <c r="E71" s="14"/>
      <c r="F71" s="14"/>
      <c r="G71" s="14"/>
      <c r="H71" s="14"/>
      <c r="I71" s="14"/>
      <c r="J71" s="14"/>
      <c r="K71" s="15"/>
      <c r="L71" s="16"/>
      <c r="M71" s="14"/>
      <c r="N71" s="17"/>
      <c r="O71" s="14"/>
      <c r="P71" s="18" t="str">
        <f aca="false">IF($B71="","",IF($N71&lt;&gt;"",$N71,IFERROR(INDEX(Lists!$B$2:$B$13,MATCH($C71,Lists!$A$2:$A$13,0)),"")))</f>
        <v/>
      </c>
      <c r="Q71" s="19" t="str">
        <f aca="true">IF(OR($B71="",$K71=""),"",(TODAY()-$K71)/365.25)</f>
        <v/>
      </c>
      <c r="R71" s="20" t="str">
        <f aca="true">IF(OR($B71="",$K71="",$L71="",$P71=""),"",IF($I71="Disposed",0,IF($O71="Diminishing value",IF($P71&lt;=2,MAX(0,$L71*(1-((TODAY()-$K71)/365.25)/$P71)),$L71*(1-2/$P71)^((TODAY()-$K71)/365.25)),MAX(0,$L71*(1-((TODAY()-$K71)/365.25)/$P71)))))</f>
        <v/>
      </c>
      <c r="S71" s="18" t="str">
        <f aca="false">IF(OR($K71="",$P71=""),"",YEAR($K71)+ROUND($P71,0))</f>
        <v/>
      </c>
      <c r="T71" s="15"/>
      <c r="U71" s="17"/>
      <c r="V71" s="15"/>
      <c r="W71" s="21" t="str">
        <f aca="false">IF(OR($B71="",$I71="Disposed",AND($V71="",$K71=""),IF($U71&lt;&gt;"",$U71,IFERROR(INDEX(Lists!$C$2:$C$13,MATCH($C71,Lists!$A$2:$A$13,0)),""))=""),"",EDATE(IF($V71&lt;&gt;"",$V71,$K71),IF($U71&lt;&gt;"",$U71,IFERROR(INDEX(Lists!$C$2:$C$13,MATCH($C71,Lists!$A$2:$A$13,0)),""))))</f>
        <v/>
      </c>
      <c r="X71" s="14"/>
      <c r="Y71" s="15"/>
      <c r="Z71" s="21" t="str">
        <f aca="false">IF(OR($B71="",$I71="Disposed",$Y71=""),"",$Y71+Lists!$O$4)</f>
        <v/>
      </c>
      <c r="AA71" s="22" t="str">
        <f aca="true">IF($B71="","",IF($I71="Disposed","Disposed",IF(OR($I71="Out of order",$I71="Under repair"),"Out of action",IF(AND($W71&lt;&gt;"",$W71&lt;TODAY()),"Service overdue",IF(AND($Z71&lt;&gt;"",$Z71&lt;TODAY()),"Inspection overdue",IF(AND($T71&lt;&gt;"",$T71&lt;TODAY()),"Warranty expired",IF(AND($W71&lt;&gt;"",$W71&lt;=TODAY()+Lists!$O$2),"Service due soon",IF(AND($T71&lt;&gt;"",$T71&lt;=TODAY()+Lists!$O$3),"Warranty ending",IF(AND($S71&lt;&gt;"",$S71&lt;=YEAR(TODAY())),"Due for replacement","OK")))))))))</f>
        <v/>
      </c>
      <c r="AB71" s="23"/>
    </row>
    <row r="72" customFormat="false" ht="15" hidden="false" customHeight="false" outlineLevel="0" collapsed="false">
      <c r="A72" s="14"/>
      <c r="B72" s="14"/>
      <c r="C72" s="14"/>
      <c r="D72" s="14"/>
      <c r="E72" s="14"/>
      <c r="F72" s="14"/>
      <c r="G72" s="14"/>
      <c r="H72" s="14"/>
      <c r="I72" s="14"/>
      <c r="J72" s="14"/>
      <c r="K72" s="15"/>
      <c r="L72" s="16"/>
      <c r="M72" s="14"/>
      <c r="N72" s="17"/>
      <c r="O72" s="14"/>
      <c r="P72" s="18" t="str">
        <f aca="false">IF($B72="","",IF($N72&lt;&gt;"",$N72,IFERROR(INDEX(Lists!$B$2:$B$13,MATCH($C72,Lists!$A$2:$A$13,0)),"")))</f>
        <v/>
      </c>
      <c r="Q72" s="19" t="str">
        <f aca="true">IF(OR($B72="",$K72=""),"",(TODAY()-$K72)/365.25)</f>
        <v/>
      </c>
      <c r="R72" s="20" t="str">
        <f aca="true">IF(OR($B72="",$K72="",$L72="",$P72=""),"",IF($I72="Disposed",0,IF($O72="Diminishing value",IF($P72&lt;=2,MAX(0,$L72*(1-((TODAY()-$K72)/365.25)/$P72)),$L72*(1-2/$P72)^((TODAY()-$K72)/365.25)),MAX(0,$L72*(1-((TODAY()-$K72)/365.25)/$P72)))))</f>
        <v/>
      </c>
      <c r="S72" s="18" t="str">
        <f aca="false">IF(OR($K72="",$P72=""),"",YEAR($K72)+ROUND($P72,0))</f>
        <v/>
      </c>
      <c r="T72" s="15"/>
      <c r="U72" s="17"/>
      <c r="V72" s="15"/>
      <c r="W72" s="21" t="str">
        <f aca="false">IF(OR($B72="",$I72="Disposed",AND($V72="",$K72=""),IF($U72&lt;&gt;"",$U72,IFERROR(INDEX(Lists!$C$2:$C$13,MATCH($C72,Lists!$A$2:$A$13,0)),""))=""),"",EDATE(IF($V72&lt;&gt;"",$V72,$K72),IF($U72&lt;&gt;"",$U72,IFERROR(INDEX(Lists!$C$2:$C$13,MATCH($C72,Lists!$A$2:$A$13,0)),""))))</f>
        <v/>
      </c>
      <c r="X72" s="14"/>
      <c r="Y72" s="15"/>
      <c r="Z72" s="21" t="str">
        <f aca="false">IF(OR($B72="",$I72="Disposed",$Y72=""),"",$Y72+Lists!$O$4)</f>
        <v/>
      </c>
      <c r="AA72" s="22" t="str">
        <f aca="true">IF($B72="","",IF($I72="Disposed","Disposed",IF(OR($I72="Out of order",$I72="Under repair"),"Out of action",IF(AND($W72&lt;&gt;"",$W72&lt;TODAY()),"Service overdue",IF(AND($Z72&lt;&gt;"",$Z72&lt;TODAY()),"Inspection overdue",IF(AND($T72&lt;&gt;"",$T72&lt;TODAY()),"Warranty expired",IF(AND($W72&lt;&gt;"",$W72&lt;=TODAY()+Lists!$O$2),"Service due soon",IF(AND($T72&lt;&gt;"",$T72&lt;=TODAY()+Lists!$O$3),"Warranty ending",IF(AND($S72&lt;&gt;"",$S72&lt;=YEAR(TODAY())),"Due for replacement","OK")))))))))</f>
        <v/>
      </c>
      <c r="AB72" s="23"/>
    </row>
    <row r="73" customFormat="false" ht="15" hidden="false" customHeight="false" outlineLevel="0" collapsed="false">
      <c r="A73" s="14"/>
      <c r="B73" s="14"/>
      <c r="C73" s="14"/>
      <c r="D73" s="14"/>
      <c r="E73" s="14"/>
      <c r="F73" s="14"/>
      <c r="G73" s="14"/>
      <c r="H73" s="14"/>
      <c r="I73" s="14"/>
      <c r="J73" s="14"/>
      <c r="K73" s="15"/>
      <c r="L73" s="16"/>
      <c r="M73" s="14"/>
      <c r="N73" s="17"/>
      <c r="O73" s="14"/>
      <c r="P73" s="18" t="str">
        <f aca="false">IF($B73="","",IF($N73&lt;&gt;"",$N73,IFERROR(INDEX(Lists!$B$2:$B$13,MATCH($C73,Lists!$A$2:$A$13,0)),"")))</f>
        <v/>
      </c>
      <c r="Q73" s="19" t="str">
        <f aca="true">IF(OR($B73="",$K73=""),"",(TODAY()-$K73)/365.25)</f>
        <v/>
      </c>
      <c r="R73" s="20" t="str">
        <f aca="true">IF(OR($B73="",$K73="",$L73="",$P73=""),"",IF($I73="Disposed",0,IF($O73="Diminishing value",IF($P73&lt;=2,MAX(0,$L73*(1-((TODAY()-$K73)/365.25)/$P73)),$L73*(1-2/$P73)^((TODAY()-$K73)/365.25)),MAX(0,$L73*(1-((TODAY()-$K73)/365.25)/$P73)))))</f>
        <v/>
      </c>
      <c r="S73" s="18" t="str">
        <f aca="false">IF(OR($K73="",$P73=""),"",YEAR($K73)+ROUND($P73,0))</f>
        <v/>
      </c>
      <c r="T73" s="15"/>
      <c r="U73" s="17"/>
      <c r="V73" s="15"/>
      <c r="W73" s="21" t="str">
        <f aca="false">IF(OR($B73="",$I73="Disposed",AND($V73="",$K73=""),IF($U73&lt;&gt;"",$U73,IFERROR(INDEX(Lists!$C$2:$C$13,MATCH($C73,Lists!$A$2:$A$13,0)),""))=""),"",EDATE(IF($V73&lt;&gt;"",$V73,$K73),IF($U73&lt;&gt;"",$U73,IFERROR(INDEX(Lists!$C$2:$C$13,MATCH($C73,Lists!$A$2:$A$13,0)),""))))</f>
        <v/>
      </c>
      <c r="X73" s="14"/>
      <c r="Y73" s="15"/>
      <c r="Z73" s="21" t="str">
        <f aca="false">IF(OR($B73="",$I73="Disposed",$Y73=""),"",$Y73+Lists!$O$4)</f>
        <v/>
      </c>
      <c r="AA73" s="22" t="str">
        <f aca="true">IF($B73="","",IF($I73="Disposed","Disposed",IF(OR($I73="Out of order",$I73="Under repair"),"Out of action",IF(AND($W73&lt;&gt;"",$W73&lt;TODAY()),"Service overdue",IF(AND($Z73&lt;&gt;"",$Z73&lt;TODAY()),"Inspection overdue",IF(AND($T73&lt;&gt;"",$T73&lt;TODAY()),"Warranty expired",IF(AND($W73&lt;&gt;"",$W73&lt;=TODAY()+Lists!$O$2),"Service due soon",IF(AND($T73&lt;&gt;"",$T73&lt;=TODAY()+Lists!$O$3),"Warranty ending",IF(AND($S73&lt;&gt;"",$S73&lt;=YEAR(TODAY())),"Due for replacement","OK")))))))))</f>
        <v/>
      </c>
      <c r="AB73" s="23"/>
    </row>
    <row r="74" customFormat="false" ht="15" hidden="false" customHeight="false" outlineLevel="0" collapsed="false">
      <c r="A74" s="14"/>
      <c r="B74" s="14"/>
      <c r="C74" s="14"/>
      <c r="D74" s="14"/>
      <c r="E74" s="14"/>
      <c r="F74" s="14"/>
      <c r="G74" s="14"/>
      <c r="H74" s="14"/>
      <c r="I74" s="14"/>
      <c r="J74" s="14"/>
      <c r="K74" s="15"/>
      <c r="L74" s="16"/>
      <c r="M74" s="14"/>
      <c r="N74" s="17"/>
      <c r="O74" s="14"/>
      <c r="P74" s="18" t="str">
        <f aca="false">IF($B74="","",IF($N74&lt;&gt;"",$N74,IFERROR(INDEX(Lists!$B$2:$B$13,MATCH($C74,Lists!$A$2:$A$13,0)),"")))</f>
        <v/>
      </c>
      <c r="Q74" s="19" t="str">
        <f aca="true">IF(OR($B74="",$K74=""),"",(TODAY()-$K74)/365.25)</f>
        <v/>
      </c>
      <c r="R74" s="20" t="str">
        <f aca="true">IF(OR($B74="",$K74="",$L74="",$P74=""),"",IF($I74="Disposed",0,IF($O74="Diminishing value",IF($P74&lt;=2,MAX(0,$L74*(1-((TODAY()-$K74)/365.25)/$P74)),$L74*(1-2/$P74)^((TODAY()-$K74)/365.25)),MAX(0,$L74*(1-((TODAY()-$K74)/365.25)/$P74)))))</f>
        <v/>
      </c>
      <c r="S74" s="18" t="str">
        <f aca="false">IF(OR($K74="",$P74=""),"",YEAR($K74)+ROUND($P74,0))</f>
        <v/>
      </c>
      <c r="T74" s="15"/>
      <c r="U74" s="17"/>
      <c r="V74" s="15"/>
      <c r="W74" s="21" t="str">
        <f aca="false">IF(OR($B74="",$I74="Disposed",AND($V74="",$K74=""),IF($U74&lt;&gt;"",$U74,IFERROR(INDEX(Lists!$C$2:$C$13,MATCH($C74,Lists!$A$2:$A$13,0)),""))=""),"",EDATE(IF($V74&lt;&gt;"",$V74,$K74),IF($U74&lt;&gt;"",$U74,IFERROR(INDEX(Lists!$C$2:$C$13,MATCH($C74,Lists!$A$2:$A$13,0)),""))))</f>
        <v/>
      </c>
      <c r="X74" s="14"/>
      <c r="Y74" s="15"/>
      <c r="Z74" s="21" t="str">
        <f aca="false">IF(OR($B74="",$I74="Disposed",$Y74=""),"",$Y74+Lists!$O$4)</f>
        <v/>
      </c>
      <c r="AA74" s="22" t="str">
        <f aca="true">IF($B74="","",IF($I74="Disposed","Disposed",IF(OR($I74="Out of order",$I74="Under repair"),"Out of action",IF(AND($W74&lt;&gt;"",$W74&lt;TODAY()),"Service overdue",IF(AND($Z74&lt;&gt;"",$Z74&lt;TODAY()),"Inspection overdue",IF(AND($T74&lt;&gt;"",$T74&lt;TODAY()),"Warranty expired",IF(AND($W74&lt;&gt;"",$W74&lt;=TODAY()+Lists!$O$2),"Service due soon",IF(AND($T74&lt;&gt;"",$T74&lt;=TODAY()+Lists!$O$3),"Warranty ending",IF(AND($S74&lt;&gt;"",$S74&lt;=YEAR(TODAY())),"Due for replacement","OK")))))))))</f>
        <v/>
      </c>
      <c r="AB74" s="23"/>
    </row>
    <row r="75" customFormat="false" ht="15" hidden="false" customHeight="false" outlineLevel="0" collapsed="false">
      <c r="A75" s="14"/>
      <c r="B75" s="14"/>
      <c r="C75" s="14"/>
      <c r="D75" s="14"/>
      <c r="E75" s="14"/>
      <c r="F75" s="14"/>
      <c r="G75" s="14"/>
      <c r="H75" s="14"/>
      <c r="I75" s="14"/>
      <c r="J75" s="14"/>
      <c r="K75" s="15"/>
      <c r="L75" s="16"/>
      <c r="M75" s="14"/>
      <c r="N75" s="17"/>
      <c r="O75" s="14"/>
      <c r="P75" s="18" t="str">
        <f aca="false">IF($B75="","",IF($N75&lt;&gt;"",$N75,IFERROR(INDEX(Lists!$B$2:$B$13,MATCH($C75,Lists!$A$2:$A$13,0)),"")))</f>
        <v/>
      </c>
      <c r="Q75" s="19" t="str">
        <f aca="true">IF(OR($B75="",$K75=""),"",(TODAY()-$K75)/365.25)</f>
        <v/>
      </c>
      <c r="R75" s="20" t="str">
        <f aca="true">IF(OR($B75="",$K75="",$L75="",$P75=""),"",IF($I75="Disposed",0,IF($O75="Diminishing value",IF($P75&lt;=2,MAX(0,$L75*(1-((TODAY()-$K75)/365.25)/$P75)),$L75*(1-2/$P75)^((TODAY()-$K75)/365.25)),MAX(0,$L75*(1-((TODAY()-$K75)/365.25)/$P75)))))</f>
        <v/>
      </c>
      <c r="S75" s="18" t="str">
        <f aca="false">IF(OR($K75="",$P75=""),"",YEAR($K75)+ROUND($P75,0))</f>
        <v/>
      </c>
      <c r="T75" s="15"/>
      <c r="U75" s="17"/>
      <c r="V75" s="15"/>
      <c r="W75" s="21" t="str">
        <f aca="false">IF(OR($B75="",$I75="Disposed",AND($V75="",$K75=""),IF($U75&lt;&gt;"",$U75,IFERROR(INDEX(Lists!$C$2:$C$13,MATCH($C75,Lists!$A$2:$A$13,0)),""))=""),"",EDATE(IF($V75&lt;&gt;"",$V75,$K75),IF($U75&lt;&gt;"",$U75,IFERROR(INDEX(Lists!$C$2:$C$13,MATCH($C75,Lists!$A$2:$A$13,0)),""))))</f>
        <v/>
      </c>
      <c r="X75" s="14"/>
      <c r="Y75" s="15"/>
      <c r="Z75" s="21" t="str">
        <f aca="false">IF(OR($B75="",$I75="Disposed",$Y75=""),"",$Y75+Lists!$O$4)</f>
        <v/>
      </c>
      <c r="AA75" s="22" t="str">
        <f aca="true">IF($B75="","",IF($I75="Disposed","Disposed",IF(OR($I75="Out of order",$I75="Under repair"),"Out of action",IF(AND($W75&lt;&gt;"",$W75&lt;TODAY()),"Service overdue",IF(AND($Z75&lt;&gt;"",$Z75&lt;TODAY()),"Inspection overdue",IF(AND($T75&lt;&gt;"",$T75&lt;TODAY()),"Warranty expired",IF(AND($W75&lt;&gt;"",$W75&lt;=TODAY()+Lists!$O$2),"Service due soon",IF(AND($T75&lt;&gt;"",$T75&lt;=TODAY()+Lists!$O$3),"Warranty ending",IF(AND($S75&lt;&gt;"",$S75&lt;=YEAR(TODAY())),"Due for replacement","OK")))))))))</f>
        <v/>
      </c>
      <c r="AB75" s="23"/>
    </row>
    <row r="76" customFormat="false" ht="15" hidden="false" customHeight="false" outlineLevel="0" collapsed="false">
      <c r="A76" s="14"/>
      <c r="B76" s="14"/>
      <c r="C76" s="14"/>
      <c r="D76" s="14"/>
      <c r="E76" s="14"/>
      <c r="F76" s="14"/>
      <c r="G76" s="14"/>
      <c r="H76" s="14"/>
      <c r="I76" s="14"/>
      <c r="J76" s="14"/>
      <c r="K76" s="15"/>
      <c r="L76" s="16"/>
      <c r="M76" s="14"/>
      <c r="N76" s="17"/>
      <c r="O76" s="14"/>
      <c r="P76" s="18" t="str">
        <f aca="false">IF($B76="","",IF($N76&lt;&gt;"",$N76,IFERROR(INDEX(Lists!$B$2:$B$13,MATCH($C76,Lists!$A$2:$A$13,0)),"")))</f>
        <v/>
      </c>
      <c r="Q76" s="19" t="str">
        <f aca="true">IF(OR($B76="",$K76=""),"",(TODAY()-$K76)/365.25)</f>
        <v/>
      </c>
      <c r="R76" s="20" t="str">
        <f aca="true">IF(OR($B76="",$K76="",$L76="",$P76=""),"",IF($I76="Disposed",0,IF($O76="Diminishing value",IF($P76&lt;=2,MAX(0,$L76*(1-((TODAY()-$K76)/365.25)/$P76)),$L76*(1-2/$P76)^((TODAY()-$K76)/365.25)),MAX(0,$L76*(1-((TODAY()-$K76)/365.25)/$P76)))))</f>
        <v/>
      </c>
      <c r="S76" s="18" t="str">
        <f aca="false">IF(OR($K76="",$P76=""),"",YEAR($K76)+ROUND($P76,0))</f>
        <v/>
      </c>
      <c r="T76" s="15"/>
      <c r="U76" s="17"/>
      <c r="V76" s="15"/>
      <c r="W76" s="21" t="str">
        <f aca="false">IF(OR($B76="",$I76="Disposed",AND($V76="",$K76=""),IF($U76&lt;&gt;"",$U76,IFERROR(INDEX(Lists!$C$2:$C$13,MATCH($C76,Lists!$A$2:$A$13,0)),""))=""),"",EDATE(IF($V76&lt;&gt;"",$V76,$K76),IF($U76&lt;&gt;"",$U76,IFERROR(INDEX(Lists!$C$2:$C$13,MATCH($C76,Lists!$A$2:$A$13,0)),""))))</f>
        <v/>
      </c>
      <c r="X76" s="14"/>
      <c r="Y76" s="15"/>
      <c r="Z76" s="21" t="str">
        <f aca="false">IF(OR($B76="",$I76="Disposed",$Y76=""),"",$Y76+Lists!$O$4)</f>
        <v/>
      </c>
      <c r="AA76" s="22" t="str">
        <f aca="true">IF($B76="","",IF($I76="Disposed","Disposed",IF(OR($I76="Out of order",$I76="Under repair"),"Out of action",IF(AND($W76&lt;&gt;"",$W76&lt;TODAY()),"Service overdue",IF(AND($Z76&lt;&gt;"",$Z76&lt;TODAY()),"Inspection overdue",IF(AND($T76&lt;&gt;"",$T76&lt;TODAY()),"Warranty expired",IF(AND($W76&lt;&gt;"",$W76&lt;=TODAY()+Lists!$O$2),"Service due soon",IF(AND($T76&lt;&gt;"",$T76&lt;=TODAY()+Lists!$O$3),"Warranty ending",IF(AND($S76&lt;&gt;"",$S76&lt;=YEAR(TODAY())),"Due for replacement","OK")))))))))</f>
        <v/>
      </c>
      <c r="AB76" s="23"/>
    </row>
    <row r="77" customFormat="false" ht="15" hidden="false" customHeight="false" outlineLevel="0" collapsed="false">
      <c r="A77" s="14"/>
      <c r="B77" s="14"/>
      <c r="C77" s="14"/>
      <c r="D77" s="14"/>
      <c r="E77" s="14"/>
      <c r="F77" s="14"/>
      <c r="G77" s="14"/>
      <c r="H77" s="14"/>
      <c r="I77" s="14"/>
      <c r="J77" s="14"/>
      <c r="K77" s="15"/>
      <c r="L77" s="16"/>
      <c r="M77" s="14"/>
      <c r="N77" s="17"/>
      <c r="O77" s="14"/>
      <c r="P77" s="18" t="str">
        <f aca="false">IF($B77="","",IF($N77&lt;&gt;"",$N77,IFERROR(INDEX(Lists!$B$2:$B$13,MATCH($C77,Lists!$A$2:$A$13,0)),"")))</f>
        <v/>
      </c>
      <c r="Q77" s="19" t="str">
        <f aca="true">IF(OR($B77="",$K77=""),"",(TODAY()-$K77)/365.25)</f>
        <v/>
      </c>
      <c r="R77" s="20" t="str">
        <f aca="true">IF(OR($B77="",$K77="",$L77="",$P77=""),"",IF($I77="Disposed",0,IF($O77="Diminishing value",IF($P77&lt;=2,MAX(0,$L77*(1-((TODAY()-$K77)/365.25)/$P77)),$L77*(1-2/$P77)^((TODAY()-$K77)/365.25)),MAX(0,$L77*(1-((TODAY()-$K77)/365.25)/$P77)))))</f>
        <v/>
      </c>
      <c r="S77" s="18" t="str">
        <f aca="false">IF(OR($K77="",$P77=""),"",YEAR($K77)+ROUND($P77,0))</f>
        <v/>
      </c>
      <c r="T77" s="15"/>
      <c r="U77" s="17"/>
      <c r="V77" s="15"/>
      <c r="W77" s="21" t="str">
        <f aca="false">IF(OR($B77="",$I77="Disposed",AND($V77="",$K77=""),IF($U77&lt;&gt;"",$U77,IFERROR(INDEX(Lists!$C$2:$C$13,MATCH($C77,Lists!$A$2:$A$13,0)),""))=""),"",EDATE(IF($V77&lt;&gt;"",$V77,$K77),IF($U77&lt;&gt;"",$U77,IFERROR(INDEX(Lists!$C$2:$C$13,MATCH($C77,Lists!$A$2:$A$13,0)),""))))</f>
        <v/>
      </c>
      <c r="X77" s="14"/>
      <c r="Y77" s="15"/>
      <c r="Z77" s="21" t="str">
        <f aca="false">IF(OR($B77="",$I77="Disposed",$Y77=""),"",$Y77+Lists!$O$4)</f>
        <v/>
      </c>
      <c r="AA77" s="22" t="str">
        <f aca="true">IF($B77="","",IF($I77="Disposed","Disposed",IF(OR($I77="Out of order",$I77="Under repair"),"Out of action",IF(AND($W77&lt;&gt;"",$W77&lt;TODAY()),"Service overdue",IF(AND($Z77&lt;&gt;"",$Z77&lt;TODAY()),"Inspection overdue",IF(AND($T77&lt;&gt;"",$T77&lt;TODAY()),"Warranty expired",IF(AND($W77&lt;&gt;"",$W77&lt;=TODAY()+Lists!$O$2),"Service due soon",IF(AND($T77&lt;&gt;"",$T77&lt;=TODAY()+Lists!$O$3),"Warranty ending",IF(AND($S77&lt;&gt;"",$S77&lt;=YEAR(TODAY())),"Due for replacement","OK")))))))))</f>
        <v/>
      </c>
      <c r="AB77" s="23"/>
    </row>
    <row r="78" customFormat="false" ht="15" hidden="false" customHeight="false" outlineLevel="0" collapsed="false">
      <c r="A78" s="14"/>
      <c r="B78" s="14"/>
      <c r="C78" s="14"/>
      <c r="D78" s="14"/>
      <c r="E78" s="14"/>
      <c r="F78" s="14"/>
      <c r="G78" s="14"/>
      <c r="H78" s="14"/>
      <c r="I78" s="14"/>
      <c r="J78" s="14"/>
      <c r="K78" s="15"/>
      <c r="L78" s="16"/>
      <c r="M78" s="14"/>
      <c r="N78" s="17"/>
      <c r="O78" s="14"/>
      <c r="P78" s="18" t="str">
        <f aca="false">IF($B78="","",IF($N78&lt;&gt;"",$N78,IFERROR(INDEX(Lists!$B$2:$B$13,MATCH($C78,Lists!$A$2:$A$13,0)),"")))</f>
        <v/>
      </c>
      <c r="Q78" s="19" t="str">
        <f aca="true">IF(OR($B78="",$K78=""),"",(TODAY()-$K78)/365.25)</f>
        <v/>
      </c>
      <c r="R78" s="20" t="str">
        <f aca="true">IF(OR($B78="",$K78="",$L78="",$P78=""),"",IF($I78="Disposed",0,IF($O78="Diminishing value",IF($P78&lt;=2,MAX(0,$L78*(1-((TODAY()-$K78)/365.25)/$P78)),$L78*(1-2/$P78)^((TODAY()-$K78)/365.25)),MAX(0,$L78*(1-((TODAY()-$K78)/365.25)/$P78)))))</f>
        <v/>
      </c>
      <c r="S78" s="18" t="str">
        <f aca="false">IF(OR($K78="",$P78=""),"",YEAR($K78)+ROUND($P78,0))</f>
        <v/>
      </c>
      <c r="T78" s="15"/>
      <c r="U78" s="17"/>
      <c r="V78" s="15"/>
      <c r="W78" s="21" t="str">
        <f aca="false">IF(OR($B78="",$I78="Disposed",AND($V78="",$K78=""),IF($U78&lt;&gt;"",$U78,IFERROR(INDEX(Lists!$C$2:$C$13,MATCH($C78,Lists!$A$2:$A$13,0)),""))=""),"",EDATE(IF($V78&lt;&gt;"",$V78,$K78),IF($U78&lt;&gt;"",$U78,IFERROR(INDEX(Lists!$C$2:$C$13,MATCH($C78,Lists!$A$2:$A$13,0)),""))))</f>
        <v/>
      </c>
      <c r="X78" s="14"/>
      <c r="Y78" s="15"/>
      <c r="Z78" s="21" t="str">
        <f aca="false">IF(OR($B78="",$I78="Disposed",$Y78=""),"",$Y78+Lists!$O$4)</f>
        <v/>
      </c>
      <c r="AA78" s="22" t="str">
        <f aca="true">IF($B78="","",IF($I78="Disposed","Disposed",IF(OR($I78="Out of order",$I78="Under repair"),"Out of action",IF(AND($W78&lt;&gt;"",$W78&lt;TODAY()),"Service overdue",IF(AND($Z78&lt;&gt;"",$Z78&lt;TODAY()),"Inspection overdue",IF(AND($T78&lt;&gt;"",$T78&lt;TODAY()),"Warranty expired",IF(AND($W78&lt;&gt;"",$W78&lt;=TODAY()+Lists!$O$2),"Service due soon",IF(AND($T78&lt;&gt;"",$T78&lt;=TODAY()+Lists!$O$3),"Warranty ending",IF(AND($S78&lt;&gt;"",$S78&lt;=YEAR(TODAY())),"Due for replacement","OK")))))))))</f>
        <v/>
      </c>
      <c r="AB78" s="23"/>
    </row>
    <row r="79" customFormat="false" ht="15" hidden="false" customHeight="false" outlineLevel="0" collapsed="false">
      <c r="A79" s="14"/>
      <c r="B79" s="14"/>
      <c r="C79" s="14"/>
      <c r="D79" s="14"/>
      <c r="E79" s="14"/>
      <c r="F79" s="14"/>
      <c r="G79" s="14"/>
      <c r="H79" s="14"/>
      <c r="I79" s="14"/>
      <c r="J79" s="14"/>
      <c r="K79" s="15"/>
      <c r="L79" s="16"/>
      <c r="M79" s="14"/>
      <c r="N79" s="17"/>
      <c r="O79" s="14"/>
      <c r="P79" s="18" t="str">
        <f aca="false">IF($B79="","",IF($N79&lt;&gt;"",$N79,IFERROR(INDEX(Lists!$B$2:$B$13,MATCH($C79,Lists!$A$2:$A$13,0)),"")))</f>
        <v/>
      </c>
      <c r="Q79" s="19" t="str">
        <f aca="true">IF(OR($B79="",$K79=""),"",(TODAY()-$K79)/365.25)</f>
        <v/>
      </c>
      <c r="R79" s="20" t="str">
        <f aca="true">IF(OR($B79="",$K79="",$L79="",$P79=""),"",IF($I79="Disposed",0,IF($O79="Diminishing value",IF($P79&lt;=2,MAX(0,$L79*(1-((TODAY()-$K79)/365.25)/$P79)),$L79*(1-2/$P79)^((TODAY()-$K79)/365.25)),MAX(0,$L79*(1-((TODAY()-$K79)/365.25)/$P79)))))</f>
        <v/>
      </c>
      <c r="S79" s="18" t="str">
        <f aca="false">IF(OR($K79="",$P79=""),"",YEAR($K79)+ROUND($P79,0))</f>
        <v/>
      </c>
      <c r="T79" s="15"/>
      <c r="U79" s="17"/>
      <c r="V79" s="15"/>
      <c r="W79" s="21" t="str">
        <f aca="false">IF(OR($B79="",$I79="Disposed",AND($V79="",$K79=""),IF($U79&lt;&gt;"",$U79,IFERROR(INDEX(Lists!$C$2:$C$13,MATCH($C79,Lists!$A$2:$A$13,0)),""))=""),"",EDATE(IF($V79&lt;&gt;"",$V79,$K79),IF($U79&lt;&gt;"",$U79,IFERROR(INDEX(Lists!$C$2:$C$13,MATCH($C79,Lists!$A$2:$A$13,0)),""))))</f>
        <v/>
      </c>
      <c r="X79" s="14"/>
      <c r="Y79" s="15"/>
      <c r="Z79" s="21" t="str">
        <f aca="false">IF(OR($B79="",$I79="Disposed",$Y79=""),"",$Y79+Lists!$O$4)</f>
        <v/>
      </c>
      <c r="AA79" s="22" t="str">
        <f aca="true">IF($B79="","",IF($I79="Disposed","Disposed",IF(OR($I79="Out of order",$I79="Under repair"),"Out of action",IF(AND($W79&lt;&gt;"",$W79&lt;TODAY()),"Service overdue",IF(AND($Z79&lt;&gt;"",$Z79&lt;TODAY()),"Inspection overdue",IF(AND($T79&lt;&gt;"",$T79&lt;TODAY()),"Warranty expired",IF(AND($W79&lt;&gt;"",$W79&lt;=TODAY()+Lists!$O$2),"Service due soon",IF(AND($T79&lt;&gt;"",$T79&lt;=TODAY()+Lists!$O$3),"Warranty ending",IF(AND($S79&lt;&gt;"",$S79&lt;=YEAR(TODAY())),"Due for replacement","OK")))))))))</f>
        <v/>
      </c>
      <c r="AB79" s="23"/>
    </row>
    <row r="80" customFormat="false" ht="15" hidden="false" customHeight="false" outlineLevel="0" collapsed="false">
      <c r="A80" s="14"/>
      <c r="B80" s="14"/>
      <c r="C80" s="14"/>
      <c r="D80" s="14"/>
      <c r="E80" s="14"/>
      <c r="F80" s="14"/>
      <c r="G80" s="14"/>
      <c r="H80" s="14"/>
      <c r="I80" s="14"/>
      <c r="J80" s="14"/>
      <c r="K80" s="15"/>
      <c r="L80" s="16"/>
      <c r="M80" s="14"/>
      <c r="N80" s="17"/>
      <c r="O80" s="14"/>
      <c r="P80" s="18" t="str">
        <f aca="false">IF($B80="","",IF($N80&lt;&gt;"",$N80,IFERROR(INDEX(Lists!$B$2:$B$13,MATCH($C80,Lists!$A$2:$A$13,0)),"")))</f>
        <v/>
      </c>
      <c r="Q80" s="19" t="str">
        <f aca="true">IF(OR($B80="",$K80=""),"",(TODAY()-$K80)/365.25)</f>
        <v/>
      </c>
      <c r="R80" s="20" t="str">
        <f aca="true">IF(OR($B80="",$K80="",$L80="",$P80=""),"",IF($I80="Disposed",0,IF($O80="Diminishing value",IF($P80&lt;=2,MAX(0,$L80*(1-((TODAY()-$K80)/365.25)/$P80)),$L80*(1-2/$P80)^((TODAY()-$K80)/365.25)),MAX(0,$L80*(1-((TODAY()-$K80)/365.25)/$P80)))))</f>
        <v/>
      </c>
      <c r="S80" s="18" t="str">
        <f aca="false">IF(OR($K80="",$P80=""),"",YEAR($K80)+ROUND($P80,0))</f>
        <v/>
      </c>
      <c r="T80" s="15"/>
      <c r="U80" s="17"/>
      <c r="V80" s="15"/>
      <c r="W80" s="21" t="str">
        <f aca="false">IF(OR($B80="",$I80="Disposed",AND($V80="",$K80=""),IF($U80&lt;&gt;"",$U80,IFERROR(INDEX(Lists!$C$2:$C$13,MATCH($C80,Lists!$A$2:$A$13,0)),""))=""),"",EDATE(IF($V80&lt;&gt;"",$V80,$K80),IF($U80&lt;&gt;"",$U80,IFERROR(INDEX(Lists!$C$2:$C$13,MATCH($C80,Lists!$A$2:$A$13,0)),""))))</f>
        <v/>
      </c>
      <c r="X80" s="14"/>
      <c r="Y80" s="15"/>
      <c r="Z80" s="21" t="str">
        <f aca="false">IF(OR($B80="",$I80="Disposed",$Y80=""),"",$Y80+Lists!$O$4)</f>
        <v/>
      </c>
      <c r="AA80" s="22" t="str">
        <f aca="true">IF($B80="","",IF($I80="Disposed","Disposed",IF(OR($I80="Out of order",$I80="Under repair"),"Out of action",IF(AND($W80&lt;&gt;"",$W80&lt;TODAY()),"Service overdue",IF(AND($Z80&lt;&gt;"",$Z80&lt;TODAY()),"Inspection overdue",IF(AND($T80&lt;&gt;"",$T80&lt;TODAY()),"Warranty expired",IF(AND($W80&lt;&gt;"",$W80&lt;=TODAY()+Lists!$O$2),"Service due soon",IF(AND($T80&lt;&gt;"",$T80&lt;=TODAY()+Lists!$O$3),"Warranty ending",IF(AND($S80&lt;&gt;"",$S80&lt;=YEAR(TODAY())),"Due for replacement","OK")))))))))</f>
        <v/>
      </c>
      <c r="AB80" s="23"/>
    </row>
    <row r="81" customFormat="false" ht="15" hidden="false" customHeight="false" outlineLevel="0" collapsed="false">
      <c r="A81" s="14"/>
      <c r="B81" s="14"/>
      <c r="C81" s="14"/>
      <c r="D81" s="14"/>
      <c r="E81" s="14"/>
      <c r="F81" s="14"/>
      <c r="G81" s="14"/>
      <c r="H81" s="14"/>
      <c r="I81" s="14"/>
      <c r="J81" s="14"/>
      <c r="K81" s="15"/>
      <c r="L81" s="16"/>
      <c r="M81" s="14"/>
      <c r="N81" s="17"/>
      <c r="O81" s="14"/>
      <c r="P81" s="18" t="str">
        <f aca="false">IF($B81="","",IF($N81&lt;&gt;"",$N81,IFERROR(INDEX(Lists!$B$2:$B$13,MATCH($C81,Lists!$A$2:$A$13,0)),"")))</f>
        <v/>
      </c>
      <c r="Q81" s="19" t="str">
        <f aca="true">IF(OR($B81="",$K81=""),"",(TODAY()-$K81)/365.25)</f>
        <v/>
      </c>
      <c r="R81" s="20" t="str">
        <f aca="true">IF(OR($B81="",$K81="",$L81="",$P81=""),"",IF($I81="Disposed",0,IF($O81="Diminishing value",IF($P81&lt;=2,MAX(0,$L81*(1-((TODAY()-$K81)/365.25)/$P81)),$L81*(1-2/$P81)^((TODAY()-$K81)/365.25)),MAX(0,$L81*(1-((TODAY()-$K81)/365.25)/$P81)))))</f>
        <v/>
      </c>
      <c r="S81" s="18" t="str">
        <f aca="false">IF(OR($K81="",$P81=""),"",YEAR($K81)+ROUND($P81,0))</f>
        <v/>
      </c>
      <c r="T81" s="15"/>
      <c r="U81" s="17"/>
      <c r="V81" s="15"/>
      <c r="W81" s="21" t="str">
        <f aca="false">IF(OR($B81="",$I81="Disposed",AND($V81="",$K81=""),IF($U81&lt;&gt;"",$U81,IFERROR(INDEX(Lists!$C$2:$C$13,MATCH($C81,Lists!$A$2:$A$13,0)),""))=""),"",EDATE(IF($V81&lt;&gt;"",$V81,$K81),IF($U81&lt;&gt;"",$U81,IFERROR(INDEX(Lists!$C$2:$C$13,MATCH($C81,Lists!$A$2:$A$13,0)),""))))</f>
        <v/>
      </c>
      <c r="X81" s="14"/>
      <c r="Y81" s="15"/>
      <c r="Z81" s="21" t="str">
        <f aca="false">IF(OR($B81="",$I81="Disposed",$Y81=""),"",$Y81+Lists!$O$4)</f>
        <v/>
      </c>
      <c r="AA81" s="22" t="str">
        <f aca="true">IF($B81="","",IF($I81="Disposed","Disposed",IF(OR($I81="Out of order",$I81="Under repair"),"Out of action",IF(AND($W81&lt;&gt;"",$W81&lt;TODAY()),"Service overdue",IF(AND($Z81&lt;&gt;"",$Z81&lt;TODAY()),"Inspection overdue",IF(AND($T81&lt;&gt;"",$T81&lt;TODAY()),"Warranty expired",IF(AND($W81&lt;&gt;"",$W81&lt;=TODAY()+Lists!$O$2),"Service due soon",IF(AND($T81&lt;&gt;"",$T81&lt;=TODAY()+Lists!$O$3),"Warranty ending",IF(AND($S81&lt;&gt;"",$S81&lt;=YEAR(TODAY())),"Due for replacement","OK")))))))))</f>
        <v/>
      </c>
      <c r="AB81" s="23"/>
    </row>
    <row r="82" customFormat="false" ht="15" hidden="false" customHeight="false" outlineLevel="0" collapsed="false">
      <c r="A82" s="14"/>
      <c r="B82" s="14"/>
      <c r="C82" s="14"/>
      <c r="D82" s="14"/>
      <c r="E82" s="14"/>
      <c r="F82" s="14"/>
      <c r="G82" s="14"/>
      <c r="H82" s="14"/>
      <c r="I82" s="14"/>
      <c r="J82" s="14"/>
      <c r="K82" s="15"/>
      <c r="L82" s="16"/>
      <c r="M82" s="14"/>
      <c r="N82" s="17"/>
      <c r="O82" s="14"/>
      <c r="P82" s="18" t="str">
        <f aca="false">IF($B82="","",IF($N82&lt;&gt;"",$N82,IFERROR(INDEX(Lists!$B$2:$B$13,MATCH($C82,Lists!$A$2:$A$13,0)),"")))</f>
        <v/>
      </c>
      <c r="Q82" s="19" t="str">
        <f aca="true">IF(OR($B82="",$K82=""),"",(TODAY()-$K82)/365.25)</f>
        <v/>
      </c>
      <c r="R82" s="20" t="str">
        <f aca="true">IF(OR($B82="",$K82="",$L82="",$P82=""),"",IF($I82="Disposed",0,IF($O82="Diminishing value",IF($P82&lt;=2,MAX(0,$L82*(1-((TODAY()-$K82)/365.25)/$P82)),$L82*(1-2/$P82)^((TODAY()-$K82)/365.25)),MAX(0,$L82*(1-((TODAY()-$K82)/365.25)/$P82)))))</f>
        <v/>
      </c>
      <c r="S82" s="18" t="str">
        <f aca="false">IF(OR($K82="",$P82=""),"",YEAR($K82)+ROUND($P82,0))</f>
        <v/>
      </c>
      <c r="T82" s="15"/>
      <c r="U82" s="17"/>
      <c r="V82" s="15"/>
      <c r="W82" s="21" t="str">
        <f aca="false">IF(OR($B82="",$I82="Disposed",AND($V82="",$K82=""),IF($U82&lt;&gt;"",$U82,IFERROR(INDEX(Lists!$C$2:$C$13,MATCH($C82,Lists!$A$2:$A$13,0)),""))=""),"",EDATE(IF($V82&lt;&gt;"",$V82,$K82),IF($U82&lt;&gt;"",$U82,IFERROR(INDEX(Lists!$C$2:$C$13,MATCH($C82,Lists!$A$2:$A$13,0)),""))))</f>
        <v/>
      </c>
      <c r="X82" s="14"/>
      <c r="Y82" s="15"/>
      <c r="Z82" s="21" t="str">
        <f aca="false">IF(OR($B82="",$I82="Disposed",$Y82=""),"",$Y82+Lists!$O$4)</f>
        <v/>
      </c>
      <c r="AA82" s="22" t="str">
        <f aca="true">IF($B82="","",IF($I82="Disposed","Disposed",IF(OR($I82="Out of order",$I82="Under repair"),"Out of action",IF(AND($W82&lt;&gt;"",$W82&lt;TODAY()),"Service overdue",IF(AND($Z82&lt;&gt;"",$Z82&lt;TODAY()),"Inspection overdue",IF(AND($T82&lt;&gt;"",$T82&lt;TODAY()),"Warranty expired",IF(AND($W82&lt;&gt;"",$W82&lt;=TODAY()+Lists!$O$2),"Service due soon",IF(AND($T82&lt;&gt;"",$T82&lt;=TODAY()+Lists!$O$3),"Warranty ending",IF(AND($S82&lt;&gt;"",$S82&lt;=YEAR(TODAY())),"Due for replacement","OK")))))))))</f>
        <v/>
      </c>
      <c r="AB82" s="23"/>
    </row>
    <row r="83" customFormat="false" ht="15" hidden="false" customHeight="false" outlineLevel="0" collapsed="false">
      <c r="A83" s="14"/>
      <c r="B83" s="14"/>
      <c r="C83" s="14"/>
      <c r="D83" s="14"/>
      <c r="E83" s="14"/>
      <c r="F83" s="14"/>
      <c r="G83" s="14"/>
      <c r="H83" s="14"/>
      <c r="I83" s="14"/>
      <c r="J83" s="14"/>
      <c r="K83" s="15"/>
      <c r="L83" s="16"/>
      <c r="M83" s="14"/>
      <c r="N83" s="17"/>
      <c r="O83" s="14"/>
      <c r="P83" s="18" t="str">
        <f aca="false">IF($B83="","",IF($N83&lt;&gt;"",$N83,IFERROR(INDEX(Lists!$B$2:$B$13,MATCH($C83,Lists!$A$2:$A$13,0)),"")))</f>
        <v/>
      </c>
      <c r="Q83" s="19" t="str">
        <f aca="true">IF(OR($B83="",$K83=""),"",(TODAY()-$K83)/365.25)</f>
        <v/>
      </c>
      <c r="R83" s="20" t="str">
        <f aca="true">IF(OR($B83="",$K83="",$L83="",$P83=""),"",IF($I83="Disposed",0,IF($O83="Diminishing value",IF($P83&lt;=2,MAX(0,$L83*(1-((TODAY()-$K83)/365.25)/$P83)),$L83*(1-2/$P83)^((TODAY()-$K83)/365.25)),MAX(0,$L83*(1-((TODAY()-$K83)/365.25)/$P83)))))</f>
        <v/>
      </c>
      <c r="S83" s="18" t="str">
        <f aca="false">IF(OR($K83="",$P83=""),"",YEAR($K83)+ROUND($P83,0))</f>
        <v/>
      </c>
      <c r="T83" s="15"/>
      <c r="U83" s="17"/>
      <c r="V83" s="15"/>
      <c r="W83" s="21" t="str">
        <f aca="false">IF(OR($B83="",$I83="Disposed",AND($V83="",$K83=""),IF($U83&lt;&gt;"",$U83,IFERROR(INDEX(Lists!$C$2:$C$13,MATCH($C83,Lists!$A$2:$A$13,0)),""))=""),"",EDATE(IF($V83&lt;&gt;"",$V83,$K83),IF($U83&lt;&gt;"",$U83,IFERROR(INDEX(Lists!$C$2:$C$13,MATCH($C83,Lists!$A$2:$A$13,0)),""))))</f>
        <v/>
      </c>
      <c r="X83" s="14"/>
      <c r="Y83" s="15"/>
      <c r="Z83" s="21" t="str">
        <f aca="false">IF(OR($B83="",$I83="Disposed",$Y83=""),"",$Y83+Lists!$O$4)</f>
        <v/>
      </c>
      <c r="AA83" s="22" t="str">
        <f aca="true">IF($B83="","",IF($I83="Disposed","Disposed",IF(OR($I83="Out of order",$I83="Under repair"),"Out of action",IF(AND($W83&lt;&gt;"",$W83&lt;TODAY()),"Service overdue",IF(AND($Z83&lt;&gt;"",$Z83&lt;TODAY()),"Inspection overdue",IF(AND($T83&lt;&gt;"",$T83&lt;TODAY()),"Warranty expired",IF(AND($W83&lt;&gt;"",$W83&lt;=TODAY()+Lists!$O$2),"Service due soon",IF(AND($T83&lt;&gt;"",$T83&lt;=TODAY()+Lists!$O$3),"Warranty ending",IF(AND($S83&lt;&gt;"",$S83&lt;=YEAR(TODAY())),"Due for replacement","OK")))))))))</f>
        <v/>
      </c>
      <c r="AB83" s="23"/>
    </row>
    <row r="84" customFormat="false" ht="15" hidden="false" customHeight="false" outlineLevel="0" collapsed="false">
      <c r="A84" s="14"/>
      <c r="B84" s="14"/>
      <c r="C84" s="14"/>
      <c r="D84" s="14"/>
      <c r="E84" s="14"/>
      <c r="F84" s="14"/>
      <c r="G84" s="14"/>
      <c r="H84" s="14"/>
      <c r="I84" s="14"/>
      <c r="J84" s="14"/>
      <c r="K84" s="15"/>
      <c r="L84" s="16"/>
      <c r="M84" s="14"/>
      <c r="N84" s="17"/>
      <c r="O84" s="14"/>
      <c r="P84" s="18" t="str">
        <f aca="false">IF($B84="","",IF($N84&lt;&gt;"",$N84,IFERROR(INDEX(Lists!$B$2:$B$13,MATCH($C84,Lists!$A$2:$A$13,0)),"")))</f>
        <v/>
      </c>
      <c r="Q84" s="19" t="str">
        <f aca="true">IF(OR($B84="",$K84=""),"",(TODAY()-$K84)/365.25)</f>
        <v/>
      </c>
      <c r="R84" s="20" t="str">
        <f aca="true">IF(OR($B84="",$K84="",$L84="",$P84=""),"",IF($I84="Disposed",0,IF($O84="Diminishing value",IF($P84&lt;=2,MAX(0,$L84*(1-((TODAY()-$K84)/365.25)/$P84)),$L84*(1-2/$P84)^((TODAY()-$K84)/365.25)),MAX(0,$L84*(1-((TODAY()-$K84)/365.25)/$P84)))))</f>
        <v/>
      </c>
      <c r="S84" s="18" t="str">
        <f aca="false">IF(OR($K84="",$P84=""),"",YEAR($K84)+ROUND($P84,0))</f>
        <v/>
      </c>
      <c r="T84" s="15"/>
      <c r="U84" s="17"/>
      <c r="V84" s="15"/>
      <c r="W84" s="21" t="str">
        <f aca="false">IF(OR($B84="",$I84="Disposed",AND($V84="",$K84=""),IF($U84&lt;&gt;"",$U84,IFERROR(INDEX(Lists!$C$2:$C$13,MATCH($C84,Lists!$A$2:$A$13,0)),""))=""),"",EDATE(IF($V84&lt;&gt;"",$V84,$K84),IF($U84&lt;&gt;"",$U84,IFERROR(INDEX(Lists!$C$2:$C$13,MATCH($C84,Lists!$A$2:$A$13,0)),""))))</f>
        <v/>
      </c>
      <c r="X84" s="14"/>
      <c r="Y84" s="15"/>
      <c r="Z84" s="21" t="str">
        <f aca="false">IF(OR($B84="",$I84="Disposed",$Y84=""),"",$Y84+Lists!$O$4)</f>
        <v/>
      </c>
      <c r="AA84" s="22" t="str">
        <f aca="true">IF($B84="","",IF($I84="Disposed","Disposed",IF(OR($I84="Out of order",$I84="Under repair"),"Out of action",IF(AND($W84&lt;&gt;"",$W84&lt;TODAY()),"Service overdue",IF(AND($Z84&lt;&gt;"",$Z84&lt;TODAY()),"Inspection overdue",IF(AND($T84&lt;&gt;"",$T84&lt;TODAY()),"Warranty expired",IF(AND($W84&lt;&gt;"",$W84&lt;=TODAY()+Lists!$O$2),"Service due soon",IF(AND($T84&lt;&gt;"",$T84&lt;=TODAY()+Lists!$O$3),"Warranty ending",IF(AND($S84&lt;&gt;"",$S84&lt;=YEAR(TODAY())),"Due for replacement","OK")))))))))</f>
        <v/>
      </c>
      <c r="AB84" s="23"/>
    </row>
    <row r="85" customFormat="false" ht="15" hidden="false" customHeight="false" outlineLevel="0" collapsed="false">
      <c r="A85" s="14"/>
      <c r="B85" s="14"/>
      <c r="C85" s="14"/>
      <c r="D85" s="14"/>
      <c r="E85" s="14"/>
      <c r="F85" s="14"/>
      <c r="G85" s="14"/>
      <c r="H85" s="14"/>
      <c r="I85" s="14"/>
      <c r="J85" s="14"/>
      <c r="K85" s="15"/>
      <c r="L85" s="16"/>
      <c r="M85" s="14"/>
      <c r="N85" s="17"/>
      <c r="O85" s="14"/>
      <c r="P85" s="18" t="str">
        <f aca="false">IF($B85="","",IF($N85&lt;&gt;"",$N85,IFERROR(INDEX(Lists!$B$2:$B$13,MATCH($C85,Lists!$A$2:$A$13,0)),"")))</f>
        <v/>
      </c>
      <c r="Q85" s="19" t="str">
        <f aca="true">IF(OR($B85="",$K85=""),"",(TODAY()-$K85)/365.25)</f>
        <v/>
      </c>
      <c r="R85" s="20" t="str">
        <f aca="true">IF(OR($B85="",$K85="",$L85="",$P85=""),"",IF($I85="Disposed",0,IF($O85="Diminishing value",IF($P85&lt;=2,MAX(0,$L85*(1-((TODAY()-$K85)/365.25)/$P85)),$L85*(1-2/$P85)^((TODAY()-$K85)/365.25)),MAX(0,$L85*(1-((TODAY()-$K85)/365.25)/$P85)))))</f>
        <v/>
      </c>
      <c r="S85" s="18" t="str">
        <f aca="false">IF(OR($K85="",$P85=""),"",YEAR($K85)+ROUND($P85,0))</f>
        <v/>
      </c>
      <c r="T85" s="15"/>
      <c r="U85" s="17"/>
      <c r="V85" s="15"/>
      <c r="W85" s="21" t="str">
        <f aca="false">IF(OR($B85="",$I85="Disposed",AND($V85="",$K85=""),IF($U85&lt;&gt;"",$U85,IFERROR(INDEX(Lists!$C$2:$C$13,MATCH($C85,Lists!$A$2:$A$13,0)),""))=""),"",EDATE(IF($V85&lt;&gt;"",$V85,$K85),IF($U85&lt;&gt;"",$U85,IFERROR(INDEX(Lists!$C$2:$C$13,MATCH($C85,Lists!$A$2:$A$13,0)),""))))</f>
        <v/>
      </c>
      <c r="X85" s="14"/>
      <c r="Y85" s="15"/>
      <c r="Z85" s="21" t="str">
        <f aca="false">IF(OR($B85="",$I85="Disposed",$Y85=""),"",$Y85+Lists!$O$4)</f>
        <v/>
      </c>
      <c r="AA85" s="22" t="str">
        <f aca="true">IF($B85="","",IF($I85="Disposed","Disposed",IF(OR($I85="Out of order",$I85="Under repair"),"Out of action",IF(AND($W85&lt;&gt;"",$W85&lt;TODAY()),"Service overdue",IF(AND($Z85&lt;&gt;"",$Z85&lt;TODAY()),"Inspection overdue",IF(AND($T85&lt;&gt;"",$T85&lt;TODAY()),"Warranty expired",IF(AND($W85&lt;&gt;"",$W85&lt;=TODAY()+Lists!$O$2),"Service due soon",IF(AND($T85&lt;&gt;"",$T85&lt;=TODAY()+Lists!$O$3),"Warranty ending",IF(AND($S85&lt;&gt;"",$S85&lt;=YEAR(TODAY())),"Due for replacement","OK")))))))))</f>
        <v/>
      </c>
      <c r="AB85" s="23"/>
    </row>
    <row r="86" customFormat="false" ht="15" hidden="false" customHeight="false" outlineLevel="0" collapsed="false">
      <c r="A86" s="14"/>
      <c r="B86" s="14"/>
      <c r="C86" s="14"/>
      <c r="D86" s="14"/>
      <c r="E86" s="14"/>
      <c r="F86" s="14"/>
      <c r="G86" s="14"/>
      <c r="H86" s="14"/>
      <c r="I86" s="14"/>
      <c r="J86" s="14"/>
      <c r="K86" s="15"/>
      <c r="L86" s="16"/>
      <c r="M86" s="14"/>
      <c r="N86" s="17"/>
      <c r="O86" s="14"/>
      <c r="P86" s="18" t="str">
        <f aca="false">IF($B86="","",IF($N86&lt;&gt;"",$N86,IFERROR(INDEX(Lists!$B$2:$B$13,MATCH($C86,Lists!$A$2:$A$13,0)),"")))</f>
        <v/>
      </c>
      <c r="Q86" s="19" t="str">
        <f aca="true">IF(OR($B86="",$K86=""),"",(TODAY()-$K86)/365.25)</f>
        <v/>
      </c>
      <c r="R86" s="20" t="str">
        <f aca="true">IF(OR($B86="",$K86="",$L86="",$P86=""),"",IF($I86="Disposed",0,IF($O86="Diminishing value",IF($P86&lt;=2,MAX(0,$L86*(1-((TODAY()-$K86)/365.25)/$P86)),$L86*(1-2/$P86)^((TODAY()-$K86)/365.25)),MAX(0,$L86*(1-((TODAY()-$K86)/365.25)/$P86)))))</f>
        <v/>
      </c>
      <c r="S86" s="18" t="str">
        <f aca="false">IF(OR($K86="",$P86=""),"",YEAR($K86)+ROUND($P86,0))</f>
        <v/>
      </c>
      <c r="T86" s="15"/>
      <c r="U86" s="17"/>
      <c r="V86" s="15"/>
      <c r="W86" s="21" t="str">
        <f aca="false">IF(OR($B86="",$I86="Disposed",AND($V86="",$K86=""),IF($U86&lt;&gt;"",$U86,IFERROR(INDEX(Lists!$C$2:$C$13,MATCH($C86,Lists!$A$2:$A$13,0)),""))=""),"",EDATE(IF($V86&lt;&gt;"",$V86,$K86),IF($U86&lt;&gt;"",$U86,IFERROR(INDEX(Lists!$C$2:$C$13,MATCH($C86,Lists!$A$2:$A$13,0)),""))))</f>
        <v/>
      </c>
      <c r="X86" s="14"/>
      <c r="Y86" s="15"/>
      <c r="Z86" s="21" t="str">
        <f aca="false">IF(OR($B86="",$I86="Disposed",$Y86=""),"",$Y86+Lists!$O$4)</f>
        <v/>
      </c>
      <c r="AA86" s="22" t="str">
        <f aca="true">IF($B86="","",IF($I86="Disposed","Disposed",IF(OR($I86="Out of order",$I86="Under repair"),"Out of action",IF(AND($W86&lt;&gt;"",$W86&lt;TODAY()),"Service overdue",IF(AND($Z86&lt;&gt;"",$Z86&lt;TODAY()),"Inspection overdue",IF(AND($T86&lt;&gt;"",$T86&lt;TODAY()),"Warranty expired",IF(AND($W86&lt;&gt;"",$W86&lt;=TODAY()+Lists!$O$2),"Service due soon",IF(AND($T86&lt;&gt;"",$T86&lt;=TODAY()+Lists!$O$3),"Warranty ending",IF(AND($S86&lt;&gt;"",$S86&lt;=YEAR(TODAY())),"Due for replacement","OK")))))))))</f>
        <v/>
      </c>
      <c r="AB86" s="23"/>
    </row>
    <row r="87" customFormat="false" ht="15" hidden="false" customHeight="false" outlineLevel="0" collapsed="false">
      <c r="A87" s="14"/>
      <c r="B87" s="14"/>
      <c r="C87" s="14"/>
      <c r="D87" s="14"/>
      <c r="E87" s="14"/>
      <c r="F87" s="14"/>
      <c r="G87" s="14"/>
      <c r="H87" s="14"/>
      <c r="I87" s="14"/>
      <c r="J87" s="14"/>
      <c r="K87" s="15"/>
      <c r="L87" s="16"/>
      <c r="M87" s="14"/>
      <c r="N87" s="17"/>
      <c r="O87" s="14"/>
      <c r="P87" s="18" t="str">
        <f aca="false">IF($B87="","",IF($N87&lt;&gt;"",$N87,IFERROR(INDEX(Lists!$B$2:$B$13,MATCH($C87,Lists!$A$2:$A$13,0)),"")))</f>
        <v/>
      </c>
      <c r="Q87" s="19" t="str">
        <f aca="true">IF(OR($B87="",$K87=""),"",(TODAY()-$K87)/365.25)</f>
        <v/>
      </c>
      <c r="R87" s="20" t="str">
        <f aca="true">IF(OR($B87="",$K87="",$L87="",$P87=""),"",IF($I87="Disposed",0,IF($O87="Diminishing value",IF($P87&lt;=2,MAX(0,$L87*(1-((TODAY()-$K87)/365.25)/$P87)),$L87*(1-2/$P87)^((TODAY()-$K87)/365.25)),MAX(0,$L87*(1-((TODAY()-$K87)/365.25)/$P87)))))</f>
        <v/>
      </c>
      <c r="S87" s="18" t="str">
        <f aca="false">IF(OR($K87="",$P87=""),"",YEAR($K87)+ROUND($P87,0))</f>
        <v/>
      </c>
      <c r="T87" s="15"/>
      <c r="U87" s="17"/>
      <c r="V87" s="15"/>
      <c r="W87" s="21" t="str">
        <f aca="false">IF(OR($B87="",$I87="Disposed",AND($V87="",$K87=""),IF($U87&lt;&gt;"",$U87,IFERROR(INDEX(Lists!$C$2:$C$13,MATCH($C87,Lists!$A$2:$A$13,0)),""))=""),"",EDATE(IF($V87&lt;&gt;"",$V87,$K87),IF($U87&lt;&gt;"",$U87,IFERROR(INDEX(Lists!$C$2:$C$13,MATCH($C87,Lists!$A$2:$A$13,0)),""))))</f>
        <v/>
      </c>
      <c r="X87" s="14"/>
      <c r="Y87" s="15"/>
      <c r="Z87" s="21" t="str">
        <f aca="false">IF(OR($B87="",$I87="Disposed",$Y87=""),"",$Y87+Lists!$O$4)</f>
        <v/>
      </c>
      <c r="AA87" s="22" t="str">
        <f aca="true">IF($B87="","",IF($I87="Disposed","Disposed",IF(OR($I87="Out of order",$I87="Under repair"),"Out of action",IF(AND($W87&lt;&gt;"",$W87&lt;TODAY()),"Service overdue",IF(AND($Z87&lt;&gt;"",$Z87&lt;TODAY()),"Inspection overdue",IF(AND($T87&lt;&gt;"",$T87&lt;TODAY()),"Warranty expired",IF(AND($W87&lt;&gt;"",$W87&lt;=TODAY()+Lists!$O$2),"Service due soon",IF(AND($T87&lt;&gt;"",$T87&lt;=TODAY()+Lists!$O$3),"Warranty ending",IF(AND($S87&lt;&gt;"",$S87&lt;=YEAR(TODAY())),"Due for replacement","OK")))))))))</f>
        <v/>
      </c>
      <c r="AB87" s="23"/>
    </row>
    <row r="88" customFormat="false" ht="15" hidden="false" customHeight="false" outlineLevel="0" collapsed="false">
      <c r="A88" s="14"/>
      <c r="B88" s="14"/>
      <c r="C88" s="14"/>
      <c r="D88" s="14"/>
      <c r="E88" s="14"/>
      <c r="F88" s="14"/>
      <c r="G88" s="14"/>
      <c r="H88" s="14"/>
      <c r="I88" s="14"/>
      <c r="J88" s="14"/>
      <c r="K88" s="15"/>
      <c r="L88" s="16"/>
      <c r="M88" s="14"/>
      <c r="N88" s="17"/>
      <c r="O88" s="14"/>
      <c r="P88" s="18" t="str">
        <f aca="false">IF($B88="","",IF($N88&lt;&gt;"",$N88,IFERROR(INDEX(Lists!$B$2:$B$13,MATCH($C88,Lists!$A$2:$A$13,0)),"")))</f>
        <v/>
      </c>
      <c r="Q88" s="19" t="str">
        <f aca="true">IF(OR($B88="",$K88=""),"",(TODAY()-$K88)/365.25)</f>
        <v/>
      </c>
      <c r="R88" s="20" t="str">
        <f aca="true">IF(OR($B88="",$K88="",$L88="",$P88=""),"",IF($I88="Disposed",0,IF($O88="Diminishing value",IF($P88&lt;=2,MAX(0,$L88*(1-((TODAY()-$K88)/365.25)/$P88)),$L88*(1-2/$P88)^((TODAY()-$K88)/365.25)),MAX(0,$L88*(1-((TODAY()-$K88)/365.25)/$P88)))))</f>
        <v/>
      </c>
      <c r="S88" s="18" t="str">
        <f aca="false">IF(OR($K88="",$P88=""),"",YEAR($K88)+ROUND($P88,0))</f>
        <v/>
      </c>
      <c r="T88" s="15"/>
      <c r="U88" s="17"/>
      <c r="V88" s="15"/>
      <c r="W88" s="21" t="str">
        <f aca="false">IF(OR($B88="",$I88="Disposed",AND($V88="",$K88=""),IF($U88&lt;&gt;"",$U88,IFERROR(INDEX(Lists!$C$2:$C$13,MATCH($C88,Lists!$A$2:$A$13,0)),""))=""),"",EDATE(IF($V88&lt;&gt;"",$V88,$K88),IF($U88&lt;&gt;"",$U88,IFERROR(INDEX(Lists!$C$2:$C$13,MATCH($C88,Lists!$A$2:$A$13,0)),""))))</f>
        <v/>
      </c>
      <c r="X88" s="14"/>
      <c r="Y88" s="15"/>
      <c r="Z88" s="21" t="str">
        <f aca="false">IF(OR($B88="",$I88="Disposed",$Y88=""),"",$Y88+Lists!$O$4)</f>
        <v/>
      </c>
      <c r="AA88" s="22" t="str">
        <f aca="true">IF($B88="","",IF($I88="Disposed","Disposed",IF(OR($I88="Out of order",$I88="Under repair"),"Out of action",IF(AND($W88&lt;&gt;"",$W88&lt;TODAY()),"Service overdue",IF(AND($Z88&lt;&gt;"",$Z88&lt;TODAY()),"Inspection overdue",IF(AND($T88&lt;&gt;"",$T88&lt;TODAY()),"Warranty expired",IF(AND($W88&lt;&gt;"",$W88&lt;=TODAY()+Lists!$O$2),"Service due soon",IF(AND($T88&lt;&gt;"",$T88&lt;=TODAY()+Lists!$O$3),"Warranty ending",IF(AND($S88&lt;&gt;"",$S88&lt;=YEAR(TODAY())),"Due for replacement","OK")))))))))</f>
        <v/>
      </c>
      <c r="AB88" s="23"/>
    </row>
    <row r="89" customFormat="false" ht="15" hidden="false" customHeight="false" outlineLevel="0" collapsed="false">
      <c r="A89" s="14"/>
      <c r="B89" s="14"/>
      <c r="C89" s="14"/>
      <c r="D89" s="14"/>
      <c r="E89" s="14"/>
      <c r="F89" s="14"/>
      <c r="G89" s="14"/>
      <c r="H89" s="14"/>
      <c r="I89" s="14"/>
      <c r="J89" s="14"/>
      <c r="K89" s="15"/>
      <c r="L89" s="16"/>
      <c r="M89" s="14"/>
      <c r="N89" s="17"/>
      <c r="O89" s="14"/>
      <c r="P89" s="18" t="str">
        <f aca="false">IF($B89="","",IF($N89&lt;&gt;"",$N89,IFERROR(INDEX(Lists!$B$2:$B$13,MATCH($C89,Lists!$A$2:$A$13,0)),"")))</f>
        <v/>
      </c>
      <c r="Q89" s="19" t="str">
        <f aca="true">IF(OR($B89="",$K89=""),"",(TODAY()-$K89)/365.25)</f>
        <v/>
      </c>
      <c r="R89" s="20" t="str">
        <f aca="true">IF(OR($B89="",$K89="",$L89="",$P89=""),"",IF($I89="Disposed",0,IF($O89="Diminishing value",IF($P89&lt;=2,MAX(0,$L89*(1-((TODAY()-$K89)/365.25)/$P89)),$L89*(1-2/$P89)^((TODAY()-$K89)/365.25)),MAX(0,$L89*(1-((TODAY()-$K89)/365.25)/$P89)))))</f>
        <v/>
      </c>
      <c r="S89" s="18" t="str">
        <f aca="false">IF(OR($K89="",$P89=""),"",YEAR($K89)+ROUND($P89,0))</f>
        <v/>
      </c>
      <c r="T89" s="15"/>
      <c r="U89" s="17"/>
      <c r="V89" s="15"/>
      <c r="W89" s="21" t="str">
        <f aca="false">IF(OR($B89="",$I89="Disposed",AND($V89="",$K89=""),IF($U89&lt;&gt;"",$U89,IFERROR(INDEX(Lists!$C$2:$C$13,MATCH($C89,Lists!$A$2:$A$13,0)),""))=""),"",EDATE(IF($V89&lt;&gt;"",$V89,$K89),IF($U89&lt;&gt;"",$U89,IFERROR(INDEX(Lists!$C$2:$C$13,MATCH($C89,Lists!$A$2:$A$13,0)),""))))</f>
        <v/>
      </c>
      <c r="X89" s="14"/>
      <c r="Y89" s="15"/>
      <c r="Z89" s="21" t="str">
        <f aca="false">IF(OR($B89="",$I89="Disposed",$Y89=""),"",$Y89+Lists!$O$4)</f>
        <v/>
      </c>
      <c r="AA89" s="22" t="str">
        <f aca="true">IF($B89="","",IF($I89="Disposed","Disposed",IF(OR($I89="Out of order",$I89="Under repair"),"Out of action",IF(AND($W89&lt;&gt;"",$W89&lt;TODAY()),"Service overdue",IF(AND($Z89&lt;&gt;"",$Z89&lt;TODAY()),"Inspection overdue",IF(AND($T89&lt;&gt;"",$T89&lt;TODAY()),"Warranty expired",IF(AND($W89&lt;&gt;"",$W89&lt;=TODAY()+Lists!$O$2),"Service due soon",IF(AND($T89&lt;&gt;"",$T89&lt;=TODAY()+Lists!$O$3),"Warranty ending",IF(AND($S89&lt;&gt;"",$S89&lt;=YEAR(TODAY())),"Due for replacement","OK")))))))))</f>
        <v/>
      </c>
      <c r="AB89" s="23"/>
    </row>
    <row r="90" customFormat="false" ht="15" hidden="false" customHeight="false" outlineLevel="0" collapsed="false">
      <c r="A90" s="14"/>
      <c r="B90" s="14"/>
      <c r="C90" s="14"/>
      <c r="D90" s="14"/>
      <c r="E90" s="14"/>
      <c r="F90" s="14"/>
      <c r="G90" s="14"/>
      <c r="H90" s="14"/>
      <c r="I90" s="14"/>
      <c r="J90" s="14"/>
      <c r="K90" s="15"/>
      <c r="L90" s="16"/>
      <c r="M90" s="14"/>
      <c r="N90" s="17"/>
      <c r="O90" s="14"/>
      <c r="P90" s="18" t="str">
        <f aca="false">IF($B90="","",IF($N90&lt;&gt;"",$N90,IFERROR(INDEX(Lists!$B$2:$B$13,MATCH($C90,Lists!$A$2:$A$13,0)),"")))</f>
        <v/>
      </c>
      <c r="Q90" s="19" t="str">
        <f aca="true">IF(OR($B90="",$K90=""),"",(TODAY()-$K90)/365.25)</f>
        <v/>
      </c>
      <c r="R90" s="20" t="str">
        <f aca="true">IF(OR($B90="",$K90="",$L90="",$P90=""),"",IF($I90="Disposed",0,IF($O90="Diminishing value",IF($P90&lt;=2,MAX(0,$L90*(1-((TODAY()-$K90)/365.25)/$P90)),$L90*(1-2/$P90)^((TODAY()-$K90)/365.25)),MAX(0,$L90*(1-((TODAY()-$K90)/365.25)/$P90)))))</f>
        <v/>
      </c>
      <c r="S90" s="18" t="str">
        <f aca="false">IF(OR($K90="",$P90=""),"",YEAR($K90)+ROUND($P90,0))</f>
        <v/>
      </c>
      <c r="T90" s="15"/>
      <c r="U90" s="17"/>
      <c r="V90" s="15"/>
      <c r="W90" s="21" t="str">
        <f aca="false">IF(OR($B90="",$I90="Disposed",AND($V90="",$K90=""),IF($U90&lt;&gt;"",$U90,IFERROR(INDEX(Lists!$C$2:$C$13,MATCH($C90,Lists!$A$2:$A$13,0)),""))=""),"",EDATE(IF($V90&lt;&gt;"",$V90,$K90),IF($U90&lt;&gt;"",$U90,IFERROR(INDEX(Lists!$C$2:$C$13,MATCH($C90,Lists!$A$2:$A$13,0)),""))))</f>
        <v/>
      </c>
      <c r="X90" s="14"/>
      <c r="Y90" s="15"/>
      <c r="Z90" s="21" t="str">
        <f aca="false">IF(OR($B90="",$I90="Disposed",$Y90=""),"",$Y90+Lists!$O$4)</f>
        <v/>
      </c>
      <c r="AA90" s="22" t="str">
        <f aca="true">IF($B90="","",IF($I90="Disposed","Disposed",IF(OR($I90="Out of order",$I90="Under repair"),"Out of action",IF(AND($W90&lt;&gt;"",$W90&lt;TODAY()),"Service overdue",IF(AND($Z90&lt;&gt;"",$Z90&lt;TODAY()),"Inspection overdue",IF(AND($T90&lt;&gt;"",$T90&lt;TODAY()),"Warranty expired",IF(AND($W90&lt;&gt;"",$W90&lt;=TODAY()+Lists!$O$2),"Service due soon",IF(AND($T90&lt;&gt;"",$T90&lt;=TODAY()+Lists!$O$3),"Warranty ending",IF(AND($S90&lt;&gt;"",$S90&lt;=YEAR(TODAY())),"Due for replacement","OK")))))))))</f>
        <v/>
      </c>
      <c r="AB90" s="23"/>
    </row>
    <row r="91" customFormat="false" ht="15" hidden="false" customHeight="false" outlineLevel="0" collapsed="false">
      <c r="A91" s="14"/>
      <c r="B91" s="14"/>
      <c r="C91" s="14"/>
      <c r="D91" s="14"/>
      <c r="E91" s="14"/>
      <c r="F91" s="14"/>
      <c r="G91" s="14"/>
      <c r="H91" s="14"/>
      <c r="I91" s="14"/>
      <c r="J91" s="14"/>
      <c r="K91" s="15"/>
      <c r="L91" s="16"/>
      <c r="M91" s="14"/>
      <c r="N91" s="17"/>
      <c r="O91" s="14"/>
      <c r="P91" s="18" t="str">
        <f aca="false">IF($B91="","",IF($N91&lt;&gt;"",$N91,IFERROR(INDEX(Lists!$B$2:$B$13,MATCH($C91,Lists!$A$2:$A$13,0)),"")))</f>
        <v/>
      </c>
      <c r="Q91" s="19" t="str">
        <f aca="true">IF(OR($B91="",$K91=""),"",(TODAY()-$K91)/365.25)</f>
        <v/>
      </c>
      <c r="R91" s="20" t="str">
        <f aca="true">IF(OR($B91="",$K91="",$L91="",$P91=""),"",IF($I91="Disposed",0,IF($O91="Diminishing value",IF($P91&lt;=2,MAX(0,$L91*(1-((TODAY()-$K91)/365.25)/$P91)),$L91*(1-2/$P91)^((TODAY()-$K91)/365.25)),MAX(0,$L91*(1-((TODAY()-$K91)/365.25)/$P91)))))</f>
        <v/>
      </c>
      <c r="S91" s="18" t="str">
        <f aca="false">IF(OR($K91="",$P91=""),"",YEAR($K91)+ROUND($P91,0))</f>
        <v/>
      </c>
      <c r="T91" s="15"/>
      <c r="U91" s="17"/>
      <c r="V91" s="15"/>
      <c r="W91" s="21" t="str">
        <f aca="false">IF(OR($B91="",$I91="Disposed",AND($V91="",$K91=""),IF($U91&lt;&gt;"",$U91,IFERROR(INDEX(Lists!$C$2:$C$13,MATCH($C91,Lists!$A$2:$A$13,0)),""))=""),"",EDATE(IF($V91&lt;&gt;"",$V91,$K91),IF($U91&lt;&gt;"",$U91,IFERROR(INDEX(Lists!$C$2:$C$13,MATCH($C91,Lists!$A$2:$A$13,0)),""))))</f>
        <v/>
      </c>
      <c r="X91" s="14"/>
      <c r="Y91" s="15"/>
      <c r="Z91" s="21" t="str">
        <f aca="false">IF(OR($B91="",$I91="Disposed",$Y91=""),"",$Y91+Lists!$O$4)</f>
        <v/>
      </c>
      <c r="AA91" s="22" t="str">
        <f aca="true">IF($B91="","",IF($I91="Disposed","Disposed",IF(OR($I91="Out of order",$I91="Under repair"),"Out of action",IF(AND($W91&lt;&gt;"",$W91&lt;TODAY()),"Service overdue",IF(AND($Z91&lt;&gt;"",$Z91&lt;TODAY()),"Inspection overdue",IF(AND($T91&lt;&gt;"",$T91&lt;TODAY()),"Warranty expired",IF(AND($W91&lt;&gt;"",$W91&lt;=TODAY()+Lists!$O$2),"Service due soon",IF(AND($T91&lt;&gt;"",$T91&lt;=TODAY()+Lists!$O$3),"Warranty ending",IF(AND($S91&lt;&gt;"",$S91&lt;=YEAR(TODAY())),"Due for replacement","OK")))))))))</f>
        <v/>
      </c>
      <c r="AB91" s="23"/>
    </row>
    <row r="92" customFormat="false" ht="15" hidden="false" customHeight="false" outlineLevel="0" collapsed="false">
      <c r="A92" s="14"/>
      <c r="B92" s="14"/>
      <c r="C92" s="14"/>
      <c r="D92" s="14"/>
      <c r="E92" s="14"/>
      <c r="F92" s="14"/>
      <c r="G92" s="14"/>
      <c r="H92" s="14"/>
      <c r="I92" s="14"/>
      <c r="J92" s="14"/>
      <c r="K92" s="15"/>
      <c r="L92" s="16"/>
      <c r="M92" s="14"/>
      <c r="N92" s="17"/>
      <c r="O92" s="14"/>
      <c r="P92" s="18" t="str">
        <f aca="false">IF($B92="","",IF($N92&lt;&gt;"",$N92,IFERROR(INDEX(Lists!$B$2:$B$13,MATCH($C92,Lists!$A$2:$A$13,0)),"")))</f>
        <v/>
      </c>
      <c r="Q92" s="19" t="str">
        <f aca="true">IF(OR($B92="",$K92=""),"",(TODAY()-$K92)/365.25)</f>
        <v/>
      </c>
      <c r="R92" s="20" t="str">
        <f aca="true">IF(OR($B92="",$K92="",$L92="",$P92=""),"",IF($I92="Disposed",0,IF($O92="Diminishing value",IF($P92&lt;=2,MAX(0,$L92*(1-((TODAY()-$K92)/365.25)/$P92)),$L92*(1-2/$P92)^((TODAY()-$K92)/365.25)),MAX(0,$L92*(1-((TODAY()-$K92)/365.25)/$P92)))))</f>
        <v/>
      </c>
      <c r="S92" s="18" t="str">
        <f aca="false">IF(OR($K92="",$P92=""),"",YEAR($K92)+ROUND($P92,0))</f>
        <v/>
      </c>
      <c r="T92" s="15"/>
      <c r="U92" s="17"/>
      <c r="V92" s="15"/>
      <c r="W92" s="21" t="str">
        <f aca="false">IF(OR($B92="",$I92="Disposed",AND($V92="",$K92=""),IF($U92&lt;&gt;"",$U92,IFERROR(INDEX(Lists!$C$2:$C$13,MATCH($C92,Lists!$A$2:$A$13,0)),""))=""),"",EDATE(IF($V92&lt;&gt;"",$V92,$K92),IF($U92&lt;&gt;"",$U92,IFERROR(INDEX(Lists!$C$2:$C$13,MATCH($C92,Lists!$A$2:$A$13,0)),""))))</f>
        <v/>
      </c>
      <c r="X92" s="14"/>
      <c r="Y92" s="15"/>
      <c r="Z92" s="21" t="str">
        <f aca="false">IF(OR($B92="",$I92="Disposed",$Y92=""),"",$Y92+Lists!$O$4)</f>
        <v/>
      </c>
      <c r="AA92" s="22" t="str">
        <f aca="true">IF($B92="","",IF($I92="Disposed","Disposed",IF(OR($I92="Out of order",$I92="Under repair"),"Out of action",IF(AND($W92&lt;&gt;"",$W92&lt;TODAY()),"Service overdue",IF(AND($Z92&lt;&gt;"",$Z92&lt;TODAY()),"Inspection overdue",IF(AND($T92&lt;&gt;"",$T92&lt;TODAY()),"Warranty expired",IF(AND($W92&lt;&gt;"",$W92&lt;=TODAY()+Lists!$O$2),"Service due soon",IF(AND($T92&lt;&gt;"",$T92&lt;=TODAY()+Lists!$O$3),"Warranty ending",IF(AND($S92&lt;&gt;"",$S92&lt;=YEAR(TODAY())),"Due for replacement","OK")))))))))</f>
        <v/>
      </c>
      <c r="AB92" s="23"/>
    </row>
    <row r="93" customFormat="false" ht="15" hidden="false" customHeight="false" outlineLevel="0" collapsed="false">
      <c r="A93" s="14"/>
      <c r="B93" s="14"/>
      <c r="C93" s="14"/>
      <c r="D93" s="14"/>
      <c r="E93" s="14"/>
      <c r="F93" s="14"/>
      <c r="G93" s="14"/>
      <c r="H93" s="14"/>
      <c r="I93" s="14"/>
      <c r="J93" s="14"/>
      <c r="K93" s="15"/>
      <c r="L93" s="16"/>
      <c r="M93" s="14"/>
      <c r="N93" s="17"/>
      <c r="O93" s="14"/>
      <c r="P93" s="18" t="str">
        <f aca="false">IF($B93="","",IF($N93&lt;&gt;"",$N93,IFERROR(INDEX(Lists!$B$2:$B$13,MATCH($C93,Lists!$A$2:$A$13,0)),"")))</f>
        <v/>
      </c>
      <c r="Q93" s="19" t="str">
        <f aca="true">IF(OR($B93="",$K93=""),"",(TODAY()-$K93)/365.25)</f>
        <v/>
      </c>
      <c r="R93" s="20" t="str">
        <f aca="true">IF(OR($B93="",$K93="",$L93="",$P93=""),"",IF($I93="Disposed",0,IF($O93="Diminishing value",IF($P93&lt;=2,MAX(0,$L93*(1-((TODAY()-$K93)/365.25)/$P93)),$L93*(1-2/$P93)^((TODAY()-$K93)/365.25)),MAX(0,$L93*(1-((TODAY()-$K93)/365.25)/$P93)))))</f>
        <v/>
      </c>
      <c r="S93" s="18" t="str">
        <f aca="false">IF(OR($K93="",$P93=""),"",YEAR($K93)+ROUND($P93,0))</f>
        <v/>
      </c>
      <c r="T93" s="15"/>
      <c r="U93" s="17"/>
      <c r="V93" s="15"/>
      <c r="W93" s="21" t="str">
        <f aca="false">IF(OR($B93="",$I93="Disposed",AND($V93="",$K93=""),IF($U93&lt;&gt;"",$U93,IFERROR(INDEX(Lists!$C$2:$C$13,MATCH($C93,Lists!$A$2:$A$13,0)),""))=""),"",EDATE(IF($V93&lt;&gt;"",$V93,$K93),IF($U93&lt;&gt;"",$U93,IFERROR(INDEX(Lists!$C$2:$C$13,MATCH($C93,Lists!$A$2:$A$13,0)),""))))</f>
        <v/>
      </c>
      <c r="X93" s="14"/>
      <c r="Y93" s="15"/>
      <c r="Z93" s="21" t="str">
        <f aca="false">IF(OR($B93="",$I93="Disposed",$Y93=""),"",$Y93+Lists!$O$4)</f>
        <v/>
      </c>
      <c r="AA93" s="22" t="str">
        <f aca="true">IF($B93="","",IF($I93="Disposed","Disposed",IF(OR($I93="Out of order",$I93="Under repair"),"Out of action",IF(AND($W93&lt;&gt;"",$W93&lt;TODAY()),"Service overdue",IF(AND($Z93&lt;&gt;"",$Z93&lt;TODAY()),"Inspection overdue",IF(AND($T93&lt;&gt;"",$T93&lt;TODAY()),"Warranty expired",IF(AND($W93&lt;&gt;"",$W93&lt;=TODAY()+Lists!$O$2),"Service due soon",IF(AND($T93&lt;&gt;"",$T93&lt;=TODAY()+Lists!$O$3),"Warranty ending",IF(AND($S93&lt;&gt;"",$S93&lt;=YEAR(TODAY())),"Due for replacement","OK")))))))))</f>
        <v/>
      </c>
      <c r="AB93" s="23"/>
    </row>
    <row r="94" customFormat="false" ht="15" hidden="false" customHeight="false" outlineLevel="0" collapsed="false">
      <c r="A94" s="14"/>
      <c r="B94" s="14"/>
      <c r="C94" s="14"/>
      <c r="D94" s="14"/>
      <c r="E94" s="14"/>
      <c r="F94" s="14"/>
      <c r="G94" s="14"/>
      <c r="H94" s="14"/>
      <c r="I94" s="14"/>
      <c r="J94" s="14"/>
      <c r="K94" s="15"/>
      <c r="L94" s="16"/>
      <c r="M94" s="14"/>
      <c r="N94" s="17"/>
      <c r="O94" s="14"/>
      <c r="P94" s="18" t="str">
        <f aca="false">IF($B94="","",IF($N94&lt;&gt;"",$N94,IFERROR(INDEX(Lists!$B$2:$B$13,MATCH($C94,Lists!$A$2:$A$13,0)),"")))</f>
        <v/>
      </c>
      <c r="Q94" s="19" t="str">
        <f aca="true">IF(OR($B94="",$K94=""),"",(TODAY()-$K94)/365.25)</f>
        <v/>
      </c>
      <c r="R94" s="20" t="str">
        <f aca="true">IF(OR($B94="",$K94="",$L94="",$P94=""),"",IF($I94="Disposed",0,IF($O94="Diminishing value",IF($P94&lt;=2,MAX(0,$L94*(1-((TODAY()-$K94)/365.25)/$P94)),$L94*(1-2/$P94)^((TODAY()-$K94)/365.25)),MAX(0,$L94*(1-((TODAY()-$K94)/365.25)/$P94)))))</f>
        <v/>
      </c>
      <c r="S94" s="18" t="str">
        <f aca="false">IF(OR($K94="",$P94=""),"",YEAR($K94)+ROUND($P94,0))</f>
        <v/>
      </c>
      <c r="T94" s="15"/>
      <c r="U94" s="17"/>
      <c r="V94" s="15"/>
      <c r="W94" s="21" t="str">
        <f aca="false">IF(OR($B94="",$I94="Disposed",AND($V94="",$K94=""),IF($U94&lt;&gt;"",$U94,IFERROR(INDEX(Lists!$C$2:$C$13,MATCH($C94,Lists!$A$2:$A$13,0)),""))=""),"",EDATE(IF($V94&lt;&gt;"",$V94,$K94),IF($U94&lt;&gt;"",$U94,IFERROR(INDEX(Lists!$C$2:$C$13,MATCH($C94,Lists!$A$2:$A$13,0)),""))))</f>
        <v/>
      </c>
      <c r="X94" s="14"/>
      <c r="Y94" s="15"/>
      <c r="Z94" s="21" t="str">
        <f aca="false">IF(OR($B94="",$I94="Disposed",$Y94=""),"",$Y94+Lists!$O$4)</f>
        <v/>
      </c>
      <c r="AA94" s="22" t="str">
        <f aca="true">IF($B94="","",IF($I94="Disposed","Disposed",IF(OR($I94="Out of order",$I94="Under repair"),"Out of action",IF(AND($W94&lt;&gt;"",$W94&lt;TODAY()),"Service overdue",IF(AND($Z94&lt;&gt;"",$Z94&lt;TODAY()),"Inspection overdue",IF(AND($T94&lt;&gt;"",$T94&lt;TODAY()),"Warranty expired",IF(AND($W94&lt;&gt;"",$W94&lt;=TODAY()+Lists!$O$2),"Service due soon",IF(AND($T94&lt;&gt;"",$T94&lt;=TODAY()+Lists!$O$3),"Warranty ending",IF(AND($S94&lt;&gt;"",$S94&lt;=YEAR(TODAY())),"Due for replacement","OK")))))))))</f>
        <v/>
      </c>
      <c r="AB94" s="23"/>
    </row>
    <row r="95" customFormat="false" ht="15" hidden="false" customHeight="false" outlineLevel="0" collapsed="false">
      <c r="A95" s="14"/>
      <c r="B95" s="14"/>
      <c r="C95" s="14"/>
      <c r="D95" s="14"/>
      <c r="E95" s="14"/>
      <c r="F95" s="14"/>
      <c r="G95" s="14"/>
      <c r="H95" s="14"/>
      <c r="I95" s="14"/>
      <c r="J95" s="14"/>
      <c r="K95" s="15"/>
      <c r="L95" s="16"/>
      <c r="M95" s="14"/>
      <c r="N95" s="17"/>
      <c r="O95" s="14"/>
      <c r="P95" s="18" t="str">
        <f aca="false">IF($B95="","",IF($N95&lt;&gt;"",$N95,IFERROR(INDEX(Lists!$B$2:$B$13,MATCH($C95,Lists!$A$2:$A$13,0)),"")))</f>
        <v/>
      </c>
      <c r="Q95" s="19" t="str">
        <f aca="true">IF(OR($B95="",$K95=""),"",(TODAY()-$K95)/365.25)</f>
        <v/>
      </c>
      <c r="R95" s="20" t="str">
        <f aca="true">IF(OR($B95="",$K95="",$L95="",$P95=""),"",IF($I95="Disposed",0,IF($O95="Diminishing value",IF($P95&lt;=2,MAX(0,$L95*(1-((TODAY()-$K95)/365.25)/$P95)),$L95*(1-2/$P95)^((TODAY()-$K95)/365.25)),MAX(0,$L95*(1-((TODAY()-$K95)/365.25)/$P95)))))</f>
        <v/>
      </c>
      <c r="S95" s="18" t="str">
        <f aca="false">IF(OR($K95="",$P95=""),"",YEAR($K95)+ROUND($P95,0))</f>
        <v/>
      </c>
      <c r="T95" s="15"/>
      <c r="U95" s="17"/>
      <c r="V95" s="15"/>
      <c r="W95" s="21" t="str">
        <f aca="false">IF(OR($B95="",$I95="Disposed",AND($V95="",$K95=""),IF($U95&lt;&gt;"",$U95,IFERROR(INDEX(Lists!$C$2:$C$13,MATCH($C95,Lists!$A$2:$A$13,0)),""))=""),"",EDATE(IF($V95&lt;&gt;"",$V95,$K95),IF($U95&lt;&gt;"",$U95,IFERROR(INDEX(Lists!$C$2:$C$13,MATCH($C95,Lists!$A$2:$A$13,0)),""))))</f>
        <v/>
      </c>
      <c r="X95" s="14"/>
      <c r="Y95" s="15"/>
      <c r="Z95" s="21" t="str">
        <f aca="false">IF(OR($B95="",$I95="Disposed",$Y95=""),"",$Y95+Lists!$O$4)</f>
        <v/>
      </c>
      <c r="AA95" s="22" t="str">
        <f aca="true">IF($B95="","",IF($I95="Disposed","Disposed",IF(OR($I95="Out of order",$I95="Under repair"),"Out of action",IF(AND($W95&lt;&gt;"",$W95&lt;TODAY()),"Service overdue",IF(AND($Z95&lt;&gt;"",$Z95&lt;TODAY()),"Inspection overdue",IF(AND($T95&lt;&gt;"",$T95&lt;TODAY()),"Warranty expired",IF(AND($W95&lt;&gt;"",$W95&lt;=TODAY()+Lists!$O$2),"Service due soon",IF(AND($T95&lt;&gt;"",$T95&lt;=TODAY()+Lists!$O$3),"Warranty ending",IF(AND($S95&lt;&gt;"",$S95&lt;=YEAR(TODAY())),"Due for replacement","OK")))))))))</f>
        <v/>
      </c>
      <c r="AB95" s="23"/>
    </row>
    <row r="96" customFormat="false" ht="15" hidden="false" customHeight="false" outlineLevel="0" collapsed="false">
      <c r="A96" s="14"/>
      <c r="B96" s="14"/>
      <c r="C96" s="14"/>
      <c r="D96" s="14"/>
      <c r="E96" s="14"/>
      <c r="F96" s="14"/>
      <c r="G96" s="14"/>
      <c r="H96" s="14"/>
      <c r="I96" s="14"/>
      <c r="J96" s="14"/>
      <c r="K96" s="15"/>
      <c r="L96" s="16"/>
      <c r="M96" s="14"/>
      <c r="N96" s="17"/>
      <c r="O96" s="14"/>
      <c r="P96" s="18" t="str">
        <f aca="false">IF($B96="","",IF($N96&lt;&gt;"",$N96,IFERROR(INDEX(Lists!$B$2:$B$13,MATCH($C96,Lists!$A$2:$A$13,0)),"")))</f>
        <v/>
      </c>
      <c r="Q96" s="19" t="str">
        <f aca="true">IF(OR($B96="",$K96=""),"",(TODAY()-$K96)/365.25)</f>
        <v/>
      </c>
      <c r="R96" s="20" t="str">
        <f aca="true">IF(OR($B96="",$K96="",$L96="",$P96=""),"",IF($I96="Disposed",0,IF($O96="Diminishing value",IF($P96&lt;=2,MAX(0,$L96*(1-((TODAY()-$K96)/365.25)/$P96)),$L96*(1-2/$P96)^((TODAY()-$K96)/365.25)),MAX(0,$L96*(1-((TODAY()-$K96)/365.25)/$P96)))))</f>
        <v/>
      </c>
      <c r="S96" s="18" t="str">
        <f aca="false">IF(OR($K96="",$P96=""),"",YEAR($K96)+ROUND($P96,0))</f>
        <v/>
      </c>
      <c r="T96" s="15"/>
      <c r="U96" s="17"/>
      <c r="V96" s="15"/>
      <c r="W96" s="21" t="str">
        <f aca="false">IF(OR($B96="",$I96="Disposed",AND($V96="",$K96=""),IF($U96&lt;&gt;"",$U96,IFERROR(INDEX(Lists!$C$2:$C$13,MATCH($C96,Lists!$A$2:$A$13,0)),""))=""),"",EDATE(IF($V96&lt;&gt;"",$V96,$K96),IF($U96&lt;&gt;"",$U96,IFERROR(INDEX(Lists!$C$2:$C$13,MATCH($C96,Lists!$A$2:$A$13,0)),""))))</f>
        <v/>
      </c>
      <c r="X96" s="14"/>
      <c r="Y96" s="15"/>
      <c r="Z96" s="21" t="str">
        <f aca="false">IF(OR($B96="",$I96="Disposed",$Y96=""),"",$Y96+Lists!$O$4)</f>
        <v/>
      </c>
      <c r="AA96" s="22" t="str">
        <f aca="true">IF($B96="","",IF($I96="Disposed","Disposed",IF(OR($I96="Out of order",$I96="Under repair"),"Out of action",IF(AND($W96&lt;&gt;"",$W96&lt;TODAY()),"Service overdue",IF(AND($Z96&lt;&gt;"",$Z96&lt;TODAY()),"Inspection overdue",IF(AND($T96&lt;&gt;"",$T96&lt;TODAY()),"Warranty expired",IF(AND($W96&lt;&gt;"",$W96&lt;=TODAY()+Lists!$O$2),"Service due soon",IF(AND($T96&lt;&gt;"",$T96&lt;=TODAY()+Lists!$O$3),"Warranty ending",IF(AND($S96&lt;&gt;"",$S96&lt;=YEAR(TODAY())),"Due for replacement","OK")))))))))</f>
        <v/>
      </c>
      <c r="AB96" s="23"/>
    </row>
    <row r="97" customFormat="false" ht="15" hidden="false" customHeight="false" outlineLevel="0" collapsed="false">
      <c r="A97" s="14"/>
      <c r="B97" s="14"/>
      <c r="C97" s="14"/>
      <c r="D97" s="14"/>
      <c r="E97" s="14"/>
      <c r="F97" s="14"/>
      <c r="G97" s="14"/>
      <c r="H97" s="14"/>
      <c r="I97" s="14"/>
      <c r="J97" s="14"/>
      <c r="K97" s="15"/>
      <c r="L97" s="16"/>
      <c r="M97" s="14"/>
      <c r="N97" s="17"/>
      <c r="O97" s="14"/>
      <c r="P97" s="18" t="str">
        <f aca="false">IF($B97="","",IF($N97&lt;&gt;"",$N97,IFERROR(INDEX(Lists!$B$2:$B$13,MATCH($C97,Lists!$A$2:$A$13,0)),"")))</f>
        <v/>
      </c>
      <c r="Q97" s="19" t="str">
        <f aca="true">IF(OR($B97="",$K97=""),"",(TODAY()-$K97)/365.25)</f>
        <v/>
      </c>
      <c r="R97" s="20" t="str">
        <f aca="true">IF(OR($B97="",$K97="",$L97="",$P97=""),"",IF($I97="Disposed",0,IF($O97="Diminishing value",IF($P97&lt;=2,MAX(0,$L97*(1-((TODAY()-$K97)/365.25)/$P97)),$L97*(1-2/$P97)^((TODAY()-$K97)/365.25)),MAX(0,$L97*(1-((TODAY()-$K97)/365.25)/$P97)))))</f>
        <v/>
      </c>
      <c r="S97" s="18" t="str">
        <f aca="false">IF(OR($K97="",$P97=""),"",YEAR($K97)+ROUND($P97,0))</f>
        <v/>
      </c>
      <c r="T97" s="15"/>
      <c r="U97" s="17"/>
      <c r="V97" s="15"/>
      <c r="W97" s="21" t="str">
        <f aca="false">IF(OR($B97="",$I97="Disposed",AND($V97="",$K97=""),IF($U97&lt;&gt;"",$U97,IFERROR(INDEX(Lists!$C$2:$C$13,MATCH($C97,Lists!$A$2:$A$13,0)),""))=""),"",EDATE(IF($V97&lt;&gt;"",$V97,$K97),IF($U97&lt;&gt;"",$U97,IFERROR(INDEX(Lists!$C$2:$C$13,MATCH($C97,Lists!$A$2:$A$13,0)),""))))</f>
        <v/>
      </c>
      <c r="X97" s="14"/>
      <c r="Y97" s="15"/>
      <c r="Z97" s="21" t="str">
        <f aca="false">IF(OR($B97="",$I97="Disposed",$Y97=""),"",$Y97+Lists!$O$4)</f>
        <v/>
      </c>
      <c r="AA97" s="22" t="str">
        <f aca="true">IF($B97="","",IF($I97="Disposed","Disposed",IF(OR($I97="Out of order",$I97="Under repair"),"Out of action",IF(AND($W97&lt;&gt;"",$W97&lt;TODAY()),"Service overdue",IF(AND($Z97&lt;&gt;"",$Z97&lt;TODAY()),"Inspection overdue",IF(AND($T97&lt;&gt;"",$T97&lt;TODAY()),"Warranty expired",IF(AND($W97&lt;&gt;"",$W97&lt;=TODAY()+Lists!$O$2),"Service due soon",IF(AND($T97&lt;&gt;"",$T97&lt;=TODAY()+Lists!$O$3),"Warranty ending",IF(AND($S97&lt;&gt;"",$S97&lt;=YEAR(TODAY())),"Due for replacement","OK")))))))))</f>
        <v/>
      </c>
      <c r="AB97" s="23"/>
    </row>
    <row r="98" customFormat="false" ht="15" hidden="false" customHeight="false" outlineLevel="0" collapsed="false">
      <c r="A98" s="14"/>
      <c r="B98" s="14"/>
      <c r="C98" s="14"/>
      <c r="D98" s="14"/>
      <c r="E98" s="14"/>
      <c r="F98" s="14"/>
      <c r="G98" s="14"/>
      <c r="H98" s="14"/>
      <c r="I98" s="14"/>
      <c r="J98" s="14"/>
      <c r="K98" s="15"/>
      <c r="L98" s="16"/>
      <c r="M98" s="14"/>
      <c r="N98" s="17"/>
      <c r="O98" s="14"/>
      <c r="P98" s="18" t="str">
        <f aca="false">IF($B98="","",IF($N98&lt;&gt;"",$N98,IFERROR(INDEX(Lists!$B$2:$B$13,MATCH($C98,Lists!$A$2:$A$13,0)),"")))</f>
        <v/>
      </c>
      <c r="Q98" s="19" t="str">
        <f aca="true">IF(OR($B98="",$K98=""),"",(TODAY()-$K98)/365.25)</f>
        <v/>
      </c>
      <c r="R98" s="20" t="str">
        <f aca="true">IF(OR($B98="",$K98="",$L98="",$P98=""),"",IF($I98="Disposed",0,IF($O98="Diminishing value",IF($P98&lt;=2,MAX(0,$L98*(1-((TODAY()-$K98)/365.25)/$P98)),$L98*(1-2/$P98)^((TODAY()-$K98)/365.25)),MAX(0,$L98*(1-((TODAY()-$K98)/365.25)/$P98)))))</f>
        <v/>
      </c>
      <c r="S98" s="18" t="str">
        <f aca="false">IF(OR($K98="",$P98=""),"",YEAR($K98)+ROUND($P98,0))</f>
        <v/>
      </c>
      <c r="T98" s="15"/>
      <c r="U98" s="17"/>
      <c r="V98" s="15"/>
      <c r="W98" s="21" t="str">
        <f aca="false">IF(OR($B98="",$I98="Disposed",AND($V98="",$K98=""),IF($U98&lt;&gt;"",$U98,IFERROR(INDEX(Lists!$C$2:$C$13,MATCH($C98,Lists!$A$2:$A$13,0)),""))=""),"",EDATE(IF($V98&lt;&gt;"",$V98,$K98),IF($U98&lt;&gt;"",$U98,IFERROR(INDEX(Lists!$C$2:$C$13,MATCH($C98,Lists!$A$2:$A$13,0)),""))))</f>
        <v/>
      </c>
      <c r="X98" s="14"/>
      <c r="Y98" s="15"/>
      <c r="Z98" s="21" t="str">
        <f aca="false">IF(OR($B98="",$I98="Disposed",$Y98=""),"",$Y98+Lists!$O$4)</f>
        <v/>
      </c>
      <c r="AA98" s="22" t="str">
        <f aca="true">IF($B98="","",IF($I98="Disposed","Disposed",IF(OR($I98="Out of order",$I98="Under repair"),"Out of action",IF(AND($W98&lt;&gt;"",$W98&lt;TODAY()),"Service overdue",IF(AND($Z98&lt;&gt;"",$Z98&lt;TODAY()),"Inspection overdue",IF(AND($T98&lt;&gt;"",$T98&lt;TODAY()),"Warranty expired",IF(AND($W98&lt;&gt;"",$W98&lt;=TODAY()+Lists!$O$2),"Service due soon",IF(AND($T98&lt;&gt;"",$T98&lt;=TODAY()+Lists!$O$3),"Warranty ending",IF(AND($S98&lt;&gt;"",$S98&lt;=YEAR(TODAY())),"Due for replacement","OK")))))))))</f>
        <v/>
      </c>
      <c r="AB98" s="23"/>
    </row>
    <row r="99" customFormat="false" ht="15" hidden="false" customHeight="false" outlineLevel="0" collapsed="false">
      <c r="A99" s="14"/>
      <c r="B99" s="14"/>
      <c r="C99" s="14"/>
      <c r="D99" s="14"/>
      <c r="E99" s="14"/>
      <c r="F99" s="14"/>
      <c r="G99" s="14"/>
      <c r="H99" s="14"/>
      <c r="I99" s="14"/>
      <c r="J99" s="14"/>
      <c r="K99" s="15"/>
      <c r="L99" s="16"/>
      <c r="M99" s="14"/>
      <c r="N99" s="17"/>
      <c r="O99" s="14"/>
      <c r="P99" s="18" t="str">
        <f aca="false">IF($B99="","",IF($N99&lt;&gt;"",$N99,IFERROR(INDEX(Lists!$B$2:$B$13,MATCH($C99,Lists!$A$2:$A$13,0)),"")))</f>
        <v/>
      </c>
      <c r="Q99" s="19" t="str">
        <f aca="true">IF(OR($B99="",$K99=""),"",(TODAY()-$K99)/365.25)</f>
        <v/>
      </c>
      <c r="R99" s="20" t="str">
        <f aca="true">IF(OR($B99="",$K99="",$L99="",$P99=""),"",IF($I99="Disposed",0,IF($O99="Diminishing value",IF($P99&lt;=2,MAX(0,$L99*(1-((TODAY()-$K99)/365.25)/$P99)),$L99*(1-2/$P99)^((TODAY()-$K99)/365.25)),MAX(0,$L99*(1-((TODAY()-$K99)/365.25)/$P99)))))</f>
        <v/>
      </c>
      <c r="S99" s="18" t="str">
        <f aca="false">IF(OR($K99="",$P99=""),"",YEAR($K99)+ROUND($P99,0))</f>
        <v/>
      </c>
      <c r="T99" s="15"/>
      <c r="U99" s="17"/>
      <c r="V99" s="15"/>
      <c r="W99" s="21" t="str">
        <f aca="false">IF(OR($B99="",$I99="Disposed",AND($V99="",$K99=""),IF($U99&lt;&gt;"",$U99,IFERROR(INDEX(Lists!$C$2:$C$13,MATCH($C99,Lists!$A$2:$A$13,0)),""))=""),"",EDATE(IF($V99&lt;&gt;"",$V99,$K99),IF($U99&lt;&gt;"",$U99,IFERROR(INDEX(Lists!$C$2:$C$13,MATCH($C99,Lists!$A$2:$A$13,0)),""))))</f>
        <v/>
      </c>
      <c r="X99" s="14"/>
      <c r="Y99" s="15"/>
      <c r="Z99" s="21" t="str">
        <f aca="false">IF(OR($B99="",$I99="Disposed",$Y99=""),"",$Y99+Lists!$O$4)</f>
        <v/>
      </c>
      <c r="AA99" s="22" t="str">
        <f aca="true">IF($B99="","",IF($I99="Disposed","Disposed",IF(OR($I99="Out of order",$I99="Under repair"),"Out of action",IF(AND($W99&lt;&gt;"",$W99&lt;TODAY()),"Service overdue",IF(AND($Z99&lt;&gt;"",$Z99&lt;TODAY()),"Inspection overdue",IF(AND($T99&lt;&gt;"",$T99&lt;TODAY()),"Warranty expired",IF(AND($W99&lt;&gt;"",$W99&lt;=TODAY()+Lists!$O$2),"Service due soon",IF(AND($T99&lt;&gt;"",$T99&lt;=TODAY()+Lists!$O$3),"Warranty ending",IF(AND($S99&lt;&gt;"",$S99&lt;=YEAR(TODAY())),"Due for replacement","OK")))))))))</f>
        <v/>
      </c>
      <c r="AB99" s="23"/>
    </row>
    <row r="100" customFormat="false" ht="15" hidden="false" customHeight="false" outlineLevel="0" collapsed="false">
      <c r="A100" s="14"/>
      <c r="B100" s="14"/>
      <c r="C100" s="14"/>
      <c r="D100" s="14"/>
      <c r="E100" s="14"/>
      <c r="F100" s="14"/>
      <c r="G100" s="14"/>
      <c r="H100" s="14"/>
      <c r="I100" s="14"/>
      <c r="J100" s="14"/>
      <c r="K100" s="15"/>
      <c r="L100" s="16"/>
      <c r="M100" s="14"/>
      <c r="N100" s="17"/>
      <c r="O100" s="14"/>
      <c r="P100" s="18" t="str">
        <f aca="false">IF($B100="","",IF($N100&lt;&gt;"",$N100,IFERROR(INDEX(Lists!$B$2:$B$13,MATCH($C100,Lists!$A$2:$A$13,0)),"")))</f>
        <v/>
      </c>
      <c r="Q100" s="19" t="str">
        <f aca="true">IF(OR($B100="",$K100=""),"",(TODAY()-$K100)/365.25)</f>
        <v/>
      </c>
      <c r="R100" s="20" t="str">
        <f aca="true">IF(OR($B100="",$K100="",$L100="",$P100=""),"",IF($I100="Disposed",0,IF($O100="Diminishing value",IF($P100&lt;=2,MAX(0,$L100*(1-((TODAY()-$K100)/365.25)/$P100)),$L100*(1-2/$P100)^((TODAY()-$K100)/365.25)),MAX(0,$L100*(1-((TODAY()-$K100)/365.25)/$P100)))))</f>
        <v/>
      </c>
      <c r="S100" s="18" t="str">
        <f aca="false">IF(OR($K100="",$P100=""),"",YEAR($K100)+ROUND($P100,0))</f>
        <v/>
      </c>
      <c r="T100" s="15"/>
      <c r="U100" s="17"/>
      <c r="V100" s="15"/>
      <c r="W100" s="21" t="str">
        <f aca="false">IF(OR($B100="",$I100="Disposed",AND($V100="",$K100=""),IF($U100&lt;&gt;"",$U100,IFERROR(INDEX(Lists!$C$2:$C$13,MATCH($C100,Lists!$A$2:$A$13,0)),""))=""),"",EDATE(IF($V100&lt;&gt;"",$V100,$K100),IF($U100&lt;&gt;"",$U100,IFERROR(INDEX(Lists!$C$2:$C$13,MATCH($C100,Lists!$A$2:$A$13,0)),""))))</f>
        <v/>
      </c>
      <c r="X100" s="14"/>
      <c r="Y100" s="15"/>
      <c r="Z100" s="21" t="str">
        <f aca="false">IF(OR($B100="",$I100="Disposed",$Y100=""),"",$Y100+Lists!$O$4)</f>
        <v/>
      </c>
      <c r="AA100" s="22" t="str">
        <f aca="true">IF($B100="","",IF($I100="Disposed","Disposed",IF(OR($I100="Out of order",$I100="Under repair"),"Out of action",IF(AND($W100&lt;&gt;"",$W100&lt;TODAY()),"Service overdue",IF(AND($Z100&lt;&gt;"",$Z100&lt;TODAY()),"Inspection overdue",IF(AND($T100&lt;&gt;"",$T100&lt;TODAY()),"Warranty expired",IF(AND($W100&lt;&gt;"",$W100&lt;=TODAY()+Lists!$O$2),"Service due soon",IF(AND($T100&lt;&gt;"",$T100&lt;=TODAY()+Lists!$O$3),"Warranty ending",IF(AND($S100&lt;&gt;"",$S100&lt;=YEAR(TODAY())),"Due for replacement","OK")))))))))</f>
        <v/>
      </c>
      <c r="AB100" s="23"/>
    </row>
    <row r="101" customFormat="false" ht="15" hidden="false" customHeight="false" outlineLevel="0" collapsed="false">
      <c r="A101" s="14"/>
      <c r="B101" s="14"/>
      <c r="C101" s="14"/>
      <c r="D101" s="14"/>
      <c r="E101" s="14"/>
      <c r="F101" s="14"/>
      <c r="G101" s="14"/>
      <c r="H101" s="14"/>
      <c r="I101" s="14"/>
      <c r="J101" s="14"/>
      <c r="K101" s="15"/>
      <c r="L101" s="16"/>
      <c r="M101" s="14"/>
      <c r="N101" s="17"/>
      <c r="O101" s="14"/>
      <c r="P101" s="18" t="str">
        <f aca="false">IF($B101="","",IF($N101&lt;&gt;"",$N101,IFERROR(INDEX(Lists!$B$2:$B$13,MATCH($C101,Lists!$A$2:$A$13,0)),"")))</f>
        <v/>
      </c>
      <c r="Q101" s="19" t="str">
        <f aca="true">IF(OR($B101="",$K101=""),"",(TODAY()-$K101)/365.25)</f>
        <v/>
      </c>
      <c r="R101" s="20" t="str">
        <f aca="true">IF(OR($B101="",$K101="",$L101="",$P101=""),"",IF($I101="Disposed",0,IF($O101="Diminishing value",IF($P101&lt;=2,MAX(0,$L101*(1-((TODAY()-$K101)/365.25)/$P101)),$L101*(1-2/$P101)^((TODAY()-$K101)/365.25)),MAX(0,$L101*(1-((TODAY()-$K101)/365.25)/$P101)))))</f>
        <v/>
      </c>
      <c r="S101" s="18" t="str">
        <f aca="false">IF(OR($K101="",$P101=""),"",YEAR($K101)+ROUND($P101,0))</f>
        <v/>
      </c>
      <c r="T101" s="15"/>
      <c r="U101" s="17"/>
      <c r="V101" s="15"/>
      <c r="W101" s="21" t="str">
        <f aca="false">IF(OR($B101="",$I101="Disposed",AND($V101="",$K101=""),IF($U101&lt;&gt;"",$U101,IFERROR(INDEX(Lists!$C$2:$C$13,MATCH($C101,Lists!$A$2:$A$13,0)),""))=""),"",EDATE(IF($V101&lt;&gt;"",$V101,$K101),IF($U101&lt;&gt;"",$U101,IFERROR(INDEX(Lists!$C$2:$C$13,MATCH($C101,Lists!$A$2:$A$13,0)),""))))</f>
        <v/>
      </c>
      <c r="X101" s="14"/>
      <c r="Y101" s="15"/>
      <c r="Z101" s="21" t="str">
        <f aca="false">IF(OR($B101="",$I101="Disposed",$Y101=""),"",$Y101+Lists!$O$4)</f>
        <v/>
      </c>
      <c r="AA101" s="22" t="str">
        <f aca="true">IF($B101="","",IF($I101="Disposed","Disposed",IF(OR($I101="Out of order",$I101="Under repair"),"Out of action",IF(AND($W101&lt;&gt;"",$W101&lt;TODAY()),"Service overdue",IF(AND($Z101&lt;&gt;"",$Z101&lt;TODAY()),"Inspection overdue",IF(AND($T101&lt;&gt;"",$T101&lt;TODAY()),"Warranty expired",IF(AND($W101&lt;&gt;"",$W101&lt;=TODAY()+Lists!$O$2),"Service due soon",IF(AND($T101&lt;&gt;"",$T101&lt;=TODAY()+Lists!$O$3),"Warranty ending",IF(AND($S101&lt;&gt;"",$S101&lt;=YEAR(TODAY())),"Due for replacement","OK")))))))))</f>
        <v/>
      </c>
      <c r="AB101" s="23"/>
    </row>
    <row r="102" customFormat="false" ht="15" hidden="false" customHeight="false" outlineLevel="0" collapsed="false">
      <c r="A102" s="14"/>
      <c r="B102" s="14"/>
      <c r="C102" s="14"/>
      <c r="D102" s="14"/>
      <c r="E102" s="14"/>
      <c r="F102" s="14"/>
      <c r="G102" s="14"/>
      <c r="H102" s="14"/>
      <c r="I102" s="14"/>
      <c r="J102" s="14"/>
      <c r="K102" s="15"/>
      <c r="L102" s="16"/>
      <c r="M102" s="14"/>
      <c r="N102" s="17"/>
      <c r="O102" s="14"/>
      <c r="P102" s="18" t="str">
        <f aca="false">IF($B102="","",IF($N102&lt;&gt;"",$N102,IFERROR(INDEX(Lists!$B$2:$B$13,MATCH($C102,Lists!$A$2:$A$13,0)),"")))</f>
        <v/>
      </c>
      <c r="Q102" s="19" t="str">
        <f aca="true">IF(OR($B102="",$K102=""),"",(TODAY()-$K102)/365.25)</f>
        <v/>
      </c>
      <c r="R102" s="20" t="str">
        <f aca="true">IF(OR($B102="",$K102="",$L102="",$P102=""),"",IF($I102="Disposed",0,IF($O102="Diminishing value",IF($P102&lt;=2,MAX(0,$L102*(1-((TODAY()-$K102)/365.25)/$P102)),$L102*(1-2/$P102)^((TODAY()-$K102)/365.25)),MAX(0,$L102*(1-((TODAY()-$K102)/365.25)/$P102)))))</f>
        <v/>
      </c>
      <c r="S102" s="18" t="str">
        <f aca="false">IF(OR($K102="",$P102=""),"",YEAR($K102)+ROUND($P102,0))</f>
        <v/>
      </c>
      <c r="T102" s="15"/>
      <c r="U102" s="17"/>
      <c r="V102" s="15"/>
      <c r="W102" s="21" t="str">
        <f aca="false">IF(OR($B102="",$I102="Disposed",AND($V102="",$K102=""),IF($U102&lt;&gt;"",$U102,IFERROR(INDEX(Lists!$C$2:$C$13,MATCH($C102,Lists!$A$2:$A$13,0)),""))=""),"",EDATE(IF($V102&lt;&gt;"",$V102,$K102),IF($U102&lt;&gt;"",$U102,IFERROR(INDEX(Lists!$C$2:$C$13,MATCH($C102,Lists!$A$2:$A$13,0)),""))))</f>
        <v/>
      </c>
      <c r="X102" s="14"/>
      <c r="Y102" s="15"/>
      <c r="Z102" s="21" t="str">
        <f aca="false">IF(OR($B102="",$I102="Disposed",$Y102=""),"",$Y102+Lists!$O$4)</f>
        <v/>
      </c>
      <c r="AA102" s="22" t="str">
        <f aca="true">IF($B102="","",IF($I102="Disposed","Disposed",IF(OR($I102="Out of order",$I102="Under repair"),"Out of action",IF(AND($W102&lt;&gt;"",$W102&lt;TODAY()),"Service overdue",IF(AND($Z102&lt;&gt;"",$Z102&lt;TODAY()),"Inspection overdue",IF(AND($T102&lt;&gt;"",$T102&lt;TODAY()),"Warranty expired",IF(AND($W102&lt;&gt;"",$W102&lt;=TODAY()+Lists!$O$2),"Service due soon",IF(AND($T102&lt;&gt;"",$T102&lt;=TODAY()+Lists!$O$3),"Warranty ending",IF(AND($S102&lt;&gt;"",$S102&lt;=YEAR(TODAY())),"Due for replacement","OK")))))))))</f>
        <v/>
      </c>
      <c r="AB102" s="23"/>
    </row>
    <row r="103" customFormat="false" ht="15" hidden="false" customHeight="false" outlineLevel="0" collapsed="false">
      <c r="A103" s="14"/>
      <c r="B103" s="14"/>
      <c r="C103" s="14"/>
      <c r="D103" s="14"/>
      <c r="E103" s="14"/>
      <c r="F103" s="14"/>
      <c r="G103" s="14"/>
      <c r="H103" s="14"/>
      <c r="I103" s="14"/>
      <c r="J103" s="14"/>
      <c r="K103" s="15"/>
      <c r="L103" s="16"/>
      <c r="M103" s="14"/>
      <c r="N103" s="17"/>
      <c r="O103" s="14"/>
      <c r="P103" s="18" t="str">
        <f aca="false">IF($B103="","",IF($N103&lt;&gt;"",$N103,IFERROR(INDEX(Lists!$B$2:$B$13,MATCH($C103,Lists!$A$2:$A$13,0)),"")))</f>
        <v/>
      </c>
      <c r="Q103" s="19" t="str">
        <f aca="true">IF(OR($B103="",$K103=""),"",(TODAY()-$K103)/365.25)</f>
        <v/>
      </c>
      <c r="R103" s="20" t="str">
        <f aca="true">IF(OR($B103="",$K103="",$L103="",$P103=""),"",IF($I103="Disposed",0,IF($O103="Diminishing value",IF($P103&lt;=2,MAX(0,$L103*(1-((TODAY()-$K103)/365.25)/$P103)),$L103*(1-2/$P103)^((TODAY()-$K103)/365.25)),MAX(0,$L103*(1-((TODAY()-$K103)/365.25)/$P103)))))</f>
        <v/>
      </c>
      <c r="S103" s="18" t="str">
        <f aca="false">IF(OR($K103="",$P103=""),"",YEAR($K103)+ROUND($P103,0))</f>
        <v/>
      </c>
      <c r="T103" s="15"/>
      <c r="U103" s="17"/>
      <c r="V103" s="15"/>
      <c r="W103" s="21" t="str">
        <f aca="false">IF(OR($B103="",$I103="Disposed",AND($V103="",$K103=""),IF($U103&lt;&gt;"",$U103,IFERROR(INDEX(Lists!$C$2:$C$13,MATCH($C103,Lists!$A$2:$A$13,0)),""))=""),"",EDATE(IF($V103&lt;&gt;"",$V103,$K103),IF($U103&lt;&gt;"",$U103,IFERROR(INDEX(Lists!$C$2:$C$13,MATCH($C103,Lists!$A$2:$A$13,0)),""))))</f>
        <v/>
      </c>
      <c r="X103" s="14"/>
      <c r="Y103" s="15"/>
      <c r="Z103" s="21" t="str">
        <f aca="false">IF(OR($B103="",$I103="Disposed",$Y103=""),"",$Y103+Lists!$O$4)</f>
        <v/>
      </c>
      <c r="AA103" s="22" t="str">
        <f aca="true">IF($B103="","",IF($I103="Disposed","Disposed",IF(OR($I103="Out of order",$I103="Under repair"),"Out of action",IF(AND($W103&lt;&gt;"",$W103&lt;TODAY()),"Service overdue",IF(AND($Z103&lt;&gt;"",$Z103&lt;TODAY()),"Inspection overdue",IF(AND($T103&lt;&gt;"",$T103&lt;TODAY()),"Warranty expired",IF(AND($W103&lt;&gt;"",$W103&lt;=TODAY()+Lists!$O$2),"Service due soon",IF(AND($T103&lt;&gt;"",$T103&lt;=TODAY()+Lists!$O$3),"Warranty ending",IF(AND($S103&lt;&gt;"",$S103&lt;=YEAR(TODAY())),"Due for replacement","OK")))))))))</f>
        <v/>
      </c>
      <c r="AB103" s="23"/>
    </row>
    <row r="104" customFormat="false" ht="15" hidden="false" customHeight="false" outlineLevel="0" collapsed="false">
      <c r="A104" s="14"/>
      <c r="B104" s="14"/>
      <c r="C104" s="14"/>
      <c r="D104" s="14"/>
      <c r="E104" s="14"/>
      <c r="F104" s="14"/>
      <c r="G104" s="14"/>
      <c r="H104" s="14"/>
      <c r="I104" s="14"/>
      <c r="J104" s="14"/>
      <c r="K104" s="15"/>
      <c r="L104" s="16"/>
      <c r="M104" s="14"/>
      <c r="N104" s="17"/>
      <c r="O104" s="14"/>
      <c r="P104" s="18" t="str">
        <f aca="false">IF($B104="","",IF($N104&lt;&gt;"",$N104,IFERROR(INDEX(Lists!$B$2:$B$13,MATCH($C104,Lists!$A$2:$A$13,0)),"")))</f>
        <v/>
      </c>
      <c r="Q104" s="19" t="str">
        <f aca="true">IF(OR($B104="",$K104=""),"",(TODAY()-$K104)/365.25)</f>
        <v/>
      </c>
      <c r="R104" s="20" t="str">
        <f aca="true">IF(OR($B104="",$K104="",$L104="",$P104=""),"",IF($I104="Disposed",0,IF($O104="Diminishing value",IF($P104&lt;=2,MAX(0,$L104*(1-((TODAY()-$K104)/365.25)/$P104)),$L104*(1-2/$P104)^((TODAY()-$K104)/365.25)),MAX(0,$L104*(1-((TODAY()-$K104)/365.25)/$P104)))))</f>
        <v/>
      </c>
      <c r="S104" s="18" t="str">
        <f aca="false">IF(OR($K104="",$P104=""),"",YEAR($K104)+ROUND($P104,0))</f>
        <v/>
      </c>
      <c r="T104" s="15"/>
      <c r="U104" s="17"/>
      <c r="V104" s="15"/>
      <c r="W104" s="21" t="str">
        <f aca="false">IF(OR($B104="",$I104="Disposed",AND($V104="",$K104=""),IF($U104&lt;&gt;"",$U104,IFERROR(INDEX(Lists!$C$2:$C$13,MATCH($C104,Lists!$A$2:$A$13,0)),""))=""),"",EDATE(IF($V104&lt;&gt;"",$V104,$K104),IF($U104&lt;&gt;"",$U104,IFERROR(INDEX(Lists!$C$2:$C$13,MATCH($C104,Lists!$A$2:$A$13,0)),""))))</f>
        <v/>
      </c>
      <c r="X104" s="14"/>
      <c r="Y104" s="15"/>
      <c r="Z104" s="21" t="str">
        <f aca="false">IF(OR($B104="",$I104="Disposed",$Y104=""),"",$Y104+Lists!$O$4)</f>
        <v/>
      </c>
      <c r="AA104" s="22" t="str">
        <f aca="true">IF($B104="","",IF($I104="Disposed","Disposed",IF(OR($I104="Out of order",$I104="Under repair"),"Out of action",IF(AND($W104&lt;&gt;"",$W104&lt;TODAY()),"Service overdue",IF(AND($Z104&lt;&gt;"",$Z104&lt;TODAY()),"Inspection overdue",IF(AND($T104&lt;&gt;"",$T104&lt;TODAY()),"Warranty expired",IF(AND($W104&lt;&gt;"",$W104&lt;=TODAY()+Lists!$O$2),"Service due soon",IF(AND($T104&lt;&gt;"",$T104&lt;=TODAY()+Lists!$O$3),"Warranty ending",IF(AND($S104&lt;&gt;"",$S104&lt;=YEAR(TODAY())),"Due for replacement","OK")))))))))</f>
        <v/>
      </c>
      <c r="AB104" s="23"/>
    </row>
    <row r="105" customFormat="false" ht="15" hidden="false" customHeight="false" outlineLevel="0" collapsed="false">
      <c r="A105" s="14"/>
      <c r="B105" s="14"/>
      <c r="C105" s="14"/>
      <c r="D105" s="14"/>
      <c r="E105" s="14"/>
      <c r="F105" s="14"/>
      <c r="G105" s="14"/>
      <c r="H105" s="14"/>
      <c r="I105" s="14"/>
      <c r="J105" s="14"/>
      <c r="K105" s="15"/>
      <c r="L105" s="16"/>
      <c r="M105" s="14"/>
      <c r="N105" s="17"/>
      <c r="O105" s="14"/>
      <c r="P105" s="18" t="str">
        <f aca="false">IF($B105="","",IF($N105&lt;&gt;"",$N105,IFERROR(INDEX(Lists!$B$2:$B$13,MATCH($C105,Lists!$A$2:$A$13,0)),"")))</f>
        <v/>
      </c>
      <c r="Q105" s="19" t="str">
        <f aca="true">IF(OR($B105="",$K105=""),"",(TODAY()-$K105)/365.25)</f>
        <v/>
      </c>
      <c r="R105" s="20" t="str">
        <f aca="true">IF(OR($B105="",$K105="",$L105="",$P105=""),"",IF($I105="Disposed",0,IF($O105="Diminishing value",IF($P105&lt;=2,MAX(0,$L105*(1-((TODAY()-$K105)/365.25)/$P105)),$L105*(1-2/$P105)^((TODAY()-$K105)/365.25)),MAX(0,$L105*(1-((TODAY()-$K105)/365.25)/$P105)))))</f>
        <v/>
      </c>
      <c r="S105" s="18" t="str">
        <f aca="false">IF(OR($K105="",$P105=""),"",YEAR($K105)+ROUND($P105,0))</f>
        <v/>
      </c>
      <c r="T105" s="15"/>
      <c r="U105" s="17"/>
      <c r="V105" s="15"/>
      <c r="W105" s="21" t="str">
        <f aca="false">IF(OR($B105="",$I105="Disposed",AND($V105="",$K105=""),IF($U105&lt;&gt;"",$U105,IFERROR(INDEX(Lists!$C$2:$C$13,MATCH($C105,Lists!$A$2:$A$13,0)),""))=""),"",EDATE(IF($V105&lt;&gt;"",$V105,$K105),IF($U105&lt;&gt;"",$U105,IFERROR(INDEX(Lists!$C$2:$C$13,MATCH($C105,Lists!$A$2:$A$13,0)),""))))</f>
        <v/>
      </c>
      <c r="X105" s="14"/>
      <c r="Y105" s="15"/>
      <c r="Z105" s="21" t="str">
        <f aca="false">IF(OR($B105="",$I105="Disposed",$Y105=""),"",$Y105+Lists!$O$4)</f>
        <v/>
      </c>
      <c r="AA105" s="22" t="str">
        <f aca="true">IF($B105="","",IF($I105="Disposed","Disposed",IF(OR($I105="Out of order",$I105="Under repair"),"Out of action",IF(AND($W105&lt;&gt;"",$W105&lt;TODAY()),"Service overdue",IF(AND($Z105&lt;&gt;"",$Z105&lt;TODAY()),"Inspection overdue",IF(AND($T105&lt;&gt;"",$T105&lt;TODAY()),"Warranty expired",IF(AND($W105&lt;&gt;"",$W105&lt;=TODAY()+Lists!$O$2),"Service due soon",IF(AND($T105&lt;&gt;"",$T105&lt;=TODAY()+Lists!$O$3),"Warranty ending",IF(AND($S105&lt;&gt;"",$S105&lt;=YEAR(TODAY())),"Due for replacement","OK")))))))))</f>
        <v/>
      </c>
      <c r="AB105" s="23"/>
    </row>
    <row r="106" customFormat="false" ht="15" hidden="false" customHeight="false" outlineLevel="0" collapsed="false">
      <c r="A106" s="14"/>
      <c r="B106" s="14"/>
      <c r="C106" s="14"/>
      <c r="D106" s="14"/>
      <c r="E106" s="14"/>
      <c r="F106" s="14"/>
      <c r="G106" s="14"/>
      <c r="H106" s="14"/>
      <c r="I106" s="14"/>
      <c r="J106" s="14"/>
      <c r="K106" s="15"/>
      <c r="L106" s="16"/>
      <c r="M106" s="14"/>
      <c r="N106" s="17"/>
      <c r="O106" s="14"/>
      <c r="P106" s="18" t="str">
        <f aca="false">IF($B106="","",IF($N106&lt;&gt;"",$N106,IFERROR(INDEX(Lists!$B$2:$B$13,MATCH($C106,Lists!$A$2:$A$13,0)),"")))</f>
        <v/>
      </c>
      <c r="Q106" s="19" t="str">
        <f aca="true">IF(OR($B106="",$K106=""),"",(TODAY()-$K106)/365.25)</f>
        <v/>
      </c>
      <c r="R106" s="20" t="str">
        <f aca="true">IF(OR($B106="",$K106="",$L106="",$P106=""),"",IF($I106="Disposed",0,IF($O106="Diminishing value",IF($P106&lt;=2,MAX(0,$L106*(1-((TODAY()-$K106)/365.25)/$P106)),$L106*(1-2/$P106)^((TODAY()-$K106)/365.25)),MAX(0,$L106*(1-((TODAY()-$K106)/365.25)/$P106)))))</f>
        <v/>
      </c>
      <c r="S106" s="18" t="str">
        <f aca="false">IF(OR($K106="",$P106=""),"",YEAR($K106)+ROUND($P106,0))</f>
        <v/>
      </c>
      <c r="T106" s="15"/>
      <c r="U106" s="17"/>
      <c r="V106" s="15"/>
      <c r="W106" s="21" t="str">
        <f aca="false">IF(OR($B106="",$I106="Disposed",AND($V106="",$K106=""),IF($U106&lt;&gt;"",$U106,IFERROR(INDEX(Lists!$C$2:$C$13,MATCH($C106,Lists!$A$2:$A$13,0)),""))=""),"",EDATE(IF($V106&lt;&gt;"",$V106,$K106),IF($U106&lt;&gt;"",$U106,IFERROR(INDEX(Lists!$C$2:$C$13,MATCH($C106,Lists!$A$2:$A$13,0)),""))))</f>
        <v/>
      </c>
      <c r="X106" s="14"/>
      <c r="Y106" s="15"/>
      <c r="Z106" s="21" t="str">
        <f aca="false">IF(OR($B106="",$I106="Disposed",$Y106=""),"",$Y106+Lists!$O$4)</f>
        <v/>
      </c>
      <c r="AA106" s="22" t="str">
        <f aca="true">IF($B106="","",IF($I106="Disposed","Disposed",IF(OR($I106="Out of order",$I106="Under repair"),"Out of action",IF(AND($W106&lt;&gt;"",$W106&lt;TODAY()),"Service overdue",IF(AND($Z106&lt;&gt;"",$Z106&lt;TODAY()),"Inspection overdue",IF(AND($T106&lt;&gt;"",$T106&lt;TODAY()),"Warranty expired",IF(AND($W106&lt;&gt;"",$W106&lt;=TODAY()+Lists!$O$2),"Service due soon",IF(AND($T106&lt;&gt;"",$T106&lt;=TODAY()+Lists!$O$3),"Warranty ending",IF(AND($S106&lt;&gt;"",$S106&lt;=YEAR(TODAY())),"Due for replacement","OK")))))))))</f>
        <v/>
      </c>
      <c r="AB106" s="23"/>
    </row>
    <row r="107" customFormat="false" ht="15" hidden="false" customHeight="false" outlineLevel="0" collapsed="false">
      <c r="A107" s="14"/>
      <c r="B107" s="14"/>
      <c r="C107" s="14"/>
      <c r="D107" s="14"/>
      <c r="E107" s="14"/>
      <c r="F107" s="14"/>
      <c r="G107" s="14"/>
      <c r="H107" s="14"/>
      <c r="I107" s="14"/>
      <c r="J107" s="14"/>
      <c r="K107" s="15"/>
      <c r="L107" s="16"/>
      <c r="M107" s="14"/>
      <c r="N107" s="17"/>
      <c r="O107" s="14"/>
      <c r="P107" s="18" t="str">
        <f aca="false">IF($B107="","",IF($N107&lt;&gt;"",$N107,IFERROR(INDEX(Lists!$B$2:$B$13,MATCH($C107,Lists!$A$2:$A$13,0)),"")))</f>
        <v/>
      </c>
      <c r="Q107" s="19" t="str">
        <f aca="true">IF(OR($B107="",$K107=""),"",(TODAY()-$K107)/365.25)</f>
        <v/>
      </c>
      <c r="R107" s="20" t="str">
        <f aca="true">IF(OR($B107="",$K107="",$L107="",$P107=""),"",IF($I107="Disposed",0,IF($O107="Diminishing value",IF($P107&lt;=2,MAX(0,$L107*(1-((TODAY()-$K107)/365.25)/$P107)),$L107*(1-2/$P107)^((TODAY()-$K107)/365.25)),MAX(0,$L107*(1-((TODAY()-$K107)/365.25)/$P107)))))</f>
        <v/>
      </c>
      <c r="S107" s="18" t="str">
        <f aca="false">IF(OR($K107="",$P107=""),"",YEAR($K107)+ROUND($P107,0))</f>
        <v/>
      </c>
      <c r="T107" s="15"/>
      <c r="U107" s="17"/>
      <c r="V107" s="15"/>
      <c r="W107" s="21" t="str">
        <f aca="false">IF(OR($B107="",$I107="Disposed",AND($V107="",$K107=""),IF($U107&lt;&gt;"",$U107,IFERROR(INDEX(Lists!$C$2:$C$13,MATCH($C107,Lists!$A$2:$A$13,0)),""))=""),"",EDATE(IF($V107&lt;&gt;"",$V107,$K107),IF($U107&lt;&gt;"",$U107,IFERROR(INDEX(Lists!$C$2:$C$13,MATCH($C107,Lists!$A$2:$A$13,0)),""))))</f>
        <v/>
      </c>
      <c r="X107" s="14"/>
      <c r="Y107" s="15"/>
      <c r="Z107" s="21" t="str">
        <f aca="false">IF(OR($B107="",$I107="Disposed",$Y107=""),"",$Y107+Lists!$O$4)</f>
        <v/>
      </c>
      <c r="AA107" s="22" t="str">
        <f aca="true">IF($B107="","",IF($I107="Disposed","Disposed",IF(OR($I107="Out of order",$I107="Under repair"),"Out of action",IF(AND($W107&lt;&gt;"",$W107&lt;TODAY()),"Service overdue",IF(AND($Z107&lt;&gt;"",$Z107&lt;TODAY()),"Inspection overdue",IF(AND($T107&lt;&gt;"",$T107&lt;TODAY()),"Warranty expired",IF(AND($W107&lt;&gt;"",$W107&lt;=TODAY()+Lists!$O$2),"Service due soon",IF(AND($T107&lt;&gt;"",$T107&lt;=TODAY()+Lists!$O$3),"Warranty ending",IF(AND($S107&lt;&gt;"",$S107&lt;=YEAR(TODAY())),"Due for replacement","OK")))))))))</f>
        <v/>
      </c>
      <c r="AB107" s="23"/>
    </row>
    <row r="108" customFormat="false" ht="15" hidden="false" customHeight="false" outlineLevel="0" collapsed="false">
      <c r="A108" s="14"/>
      <c r="B108" s="14"/>
      <c r="C108" s="14"/>
      <c r="D108" s="14"/>
      <c r="E108" s="14"/>
      <c r="F108" s="14"/>
      <c r="G108" s="14"/>
      <c r="H108" s="14"/>
      <c r="I108" s="14"/>
      <c r="J108" s="14"/>
      <c r="K108" s="15"/>
      <c r="L108" s="16"/>
      <c r="M108" s="14"/>
      <c r="N108" s="17"/>
      <c r="O108" s="14"/>
      <c r="P108" s="18" t="str">
        <f aca="false">IF($B108="","",IF($N108&lt;&gt;"",$N108,IFERROR(INDEX(Lists!$B$2:$B$13,MATCH($C108,Lists!$A$2:$A$13,0)),"")))</f>
        <v/>
      </c>
      <c r="Q108" s="19" t="str">
        <f aca="true">IF(OR($B108="",$K108=""),"",(TODAY()-$K108)/365.25)</f>
        <v/>
      </c>
      <c r="R108" s="20" t="str">
        <f aca="true">IF(OR($B108="",$K108="",$L108="",$P108=""),"",IF($I108="Disposed",0,IF($O108="Diminishing value",IF($P108&lt;=2,MAX(0,$L108*(1-((TODAY()-$K108)/365.25)/$P108)),$L108*(1-2/$P108)^((TODAY()-$K108)/365.25)),MAX(0,$L108*(1-((TODAY()-$K108)/365.25)/$P108)))))</f>
        <v/>
      </c>
      <c r="S108" s="18" t="str">
        <f aca="false">IF(OR($K108="",$P108=""),"",YEAR($K108)+ROUND($P108,0))</f>
        <v/>
      </c>
      <c r="T108" s="15"/>
      <c r="U108" s="17"/>
      <c r="V108" s="15"/>
      <c r="W108" s="21" t="str">
        <f aca="false">IF(OR($B108="",$I108="Disposed",AND($V108="",$K108=""),IF($U108&lt;&gt;"",$U108,IFERROR(INDEX(Lists!$C$2:$C$13,MATCH($C108,Lists!$A$2:$A$13,0)),""))=""),"",EDATE(IF($V108&lt;&gt;"",$V108,$K108),IF($U108&lt;&gt;"",$U108,IFERROR(INDEX(Lists!$C$2:$C$13,MATCH($C108,Lists!$A$2:$A$13,0)),""))))</f>
        <v/>
      </c>
      <c r="X108" s="14"/>
      <c r="Y108" s="15"/>
      <c r="Z108" s="21" t="str">
        <f aca="false">IF(OR($B108="",$I108="Disposed",$Y108=""),"",$Y108+Lists!$O$4)</f>
        <v/>
      </c>
      <c r="AA108" s="22" t="str">
        <f aca="true">IF($B108="","",IF($I108="Disposed","Disposed",IF(OR($I108="Out of order",$I108="Under repair"),"Out of action",IF(AND($W108&lt;&gt;"",$W108&lt;TODAY()),"Service overdue",IF(AND($Z108&lt;&gt;"",$Z108&lt;TODAY()),"Inspection overdue",IF(AND($T108&lt;&gt;"",$T108&lt;TODAY()),"Warranty expired",IF(AND($W108&lt;&gt;"",$W108&lt;=TODAY()+Lists!$O$2),"Service due soon",IF(AND($T108&lt;&gt;"",$T108&lt;=TODAY()+Lists!$O$3),"Warranty ending",IF(AND($S108&lt;&gt;"",$S108&lt;=YEAR(TODAY())),"Due for replacement","OK")))))))))</f>
        <v/>
      </c>
      <c r="AB108" s="23"/>
    </row>
    <row r="109" customFormat="false" ht="15" hidden="false" customHeight="false" outlineLevel="0" collapsed="false">
      <c r="A109" s="14"/>
      <c r="B109" s="14"/>
      <c r="C109" s="14"/>
      <c r="D109" s="14"/>
      <c r="E109" s="14"/>
      <c r="F109" s="14"/>
      <c r="G109" s="14"/>
      <c r="H109" s="14"/>
      <c r="I109" s="14"/>
      <c r="J109" s="14"/>
      <c r="K109" s="15"/>
      <c r="L109" s="16"/>
      <c r="M109" s="14"/>
      <c r="N109" s="17"/>
      <c r="O109" s="14"/>
      <c r="P109" s="18" t="str">
        <f aca="false">IF($B109="","",IF($N109&lt;&gt;"",$N109,IFERROR(INDEX(Lists!$B$2:$B$13,MATCH($C109,Lists!$A$2:$A$13,0)),"")))</f>
        <v/>
      </c>
      <c r="Q109" s="19" t="str">
        <f aca="true">IF(OR($B109="",$K109=""),"",(TODAY()-$K109)/365.25)</f>
        <v/>
      </c>
      <c r="R109" s="20" t="str">
        <f aca="true">IF(OR($B109="",$K109="",$L109="",$P109=""),"",IF($I109="Disposed",0,IF($O109="Diminishing value",IF($P109&lt;=2,MAX(0,$L109*(1-((TODAY()-$K109)/365.25)/$P109)),$L109*(1-2/$P109)^((TODAY()-$K109)/365.25)),MAX(0,$L109*(1-((TODAY()-$K109)/365.25)/$P109)))))</f>
        <v/>
      </c>
      <c r="S109" s="18" t="str">
        <f aca="false">IF(OR($K109="",$P109=""),"",YEAR($K109)+ROUND($P109,0))</f>
        <v/>
      </c>
      <c r="T109" s="15"/>
      <c r="U109" s="17"/>
      <c r="V109" s="15"/>
      <c r="W109" s="21" t="str">
        <f aca="false">IF(OR($B109="",$I109="Disposed",AND($V109="",$K109=""),IF($U109&lt;&gt;"",$U109,IFERROR(INDEX(Lists!$C$2:$C$13,MATCH($C109,Lists!$A$2:$A$13,0)),""))=""),"",EDATE(IF($V109&lt;&gt;"",$V109,$K109),IF($U109&lt;&gt;"",$U109,IFERROR(INDEX(Lists!$C$2:$C$13,MATCH($C109,Lists!$A$2:$A$13,0)),""))))</f>
        <v/>
      </c>
      <c r="X109" s="14"/>
      <c r="Y109" s="15"/>
      <c r="Z109" s="21" t="str">
        <f aca="false">IF(OR($B109="",$I109="Disposed",$Y109=""),"",$Y109+Lists!$O$4)</f>
        <v/>
      </c>
      <c r="AA109" s="22" t="str">
        <f aca="true">IF($B109="","",IF($I109="Disposed","Disposed",IF(OR($I109="Out of order",$I109="Under repair"),"Out of action",IF(AND($W109&lt;&gt;"",$W109&lt;TODAY()),"Service overdue",IF(AND($Z109&lt;&gt;"",$Z109&lt;TODAY()),"Inspection overdue",IF(AND($T109&lt;&gt;"",$T109&lt;TODAY()),"Warranty expired",IF(AND($W109&lt;&gt;"",$W109&lt;=TODAY()+Lists!$O$2),"Service due soon",IF(AND($T109&lt;&gt;"",$T109&lt;=TODAY()+Lists!$O$3),"Warranty ending",IF(AND($S109&lt;&gt;"",$S109&lt;=YEAR(TODAY())),"Due for replacement","OK")))))))))</f>
        <v/>
      </c>
      <c r="AB109" s="23"/>
    </row>
    <row r="110" customFormat="false" ht="15" hidden="false" customHeight="false" outlineLevel="0" collapsed="false">
      <c r="A110" s="14"/>
      <c r="B110" s="14"/>
      <c r="C110" s="14"/>
      <c r="D110" s="14"/>
      <c r="E110" s="14"/>
      <c r="F110" s="14"/>
      <c r="G110" s="14"/>
      <c r="H110" s="14"/>
      <c r="I110" s="14"/>
      <c r="J110" s="14"/>
      <c r="K110" s="15"/>
      <c r="L110" s="16"/>
      <c r="M110" s="14"/>
      <c r="N110" s="17"/>
      <c r="O110" s="14"/>
      <c r="P110" s="18" t="str">
        <f aca="false">IF($B110="","",IF($N110&lt;&gt;"",$N110,IFERROR(INDEX(Lists!$B$2:$B$13,MATCH($C110,Lists!$A$2:$A$13,0)),"")))</f>
        <v/>
      </c>
      <c r="Q110" s="19" t="str">
        <f aca="true">IF(OR($B110="",$K110=""),"",(TODAY()-$K110)/365.25)</f>
        <v/>
      </c>
      <c r="R110" s="20" t="str">
        <f aca="true">IF(OR($B110="",$K110="",$L110="",$P110=""),"",IF($I110="Disposed",0,IF($O110="Diminishing value",IF($P110&lt;=2,MAX(0,$L110*(1-((TODAY()-$K110)/365.25)/$P110)),$L110*(1-2/$P110)^((TODAY()-$K110)/365.25)),MAX(0,$L110*(1-((TODAY()-$K110)/365.25)/$P110)))))</f>
        <v/>
      </c>
      <c r="S110" s="18" t="str">
        <f aca="false">IF(OR($K110="",$P110=""),"",YEAR($K110)+ROUND($P110,0))</f>
        <v/>
      </c>
      <c r="T110" s="15"/>
      <c r="U110" s="17"/>
      <c r="V110" s="15"/>
      <c r="W110" s="21" t="str">
        <f aca="false">IF(OR($B110="",$I110="Disposed",AND($V110="",$K110=""),IF($U110&lt;&gt;"",$U110,IFERROR(INDEX(Lists!$C$2:$C$13,MATCH($C110,Lists!$A$2:$A$13,0)),""))=""),"",EDATE(IF($V110&lt;&gt;"",$V110,$K110),IF($U110&lt;&gt;"",$U110,IFERROR(INDEX(Lists!$C$2:$C$13,MATCH($C110,Lists!$A$2:$A$13,0)),""))))</f>
        <v/>
      </c>
      <c r="X110" s="14"/>
      <c r="Y110" s="15"/>
      <c r="Z110" s="21" t="str">
        <f aca="false">IF(OR($B110="",$I110="Disposed",$Y110=""),"",$Y110+Lists!$O$4)</f>
        <v/>
      </c>
      <c r="AA110" s="22" t="str">
        <f aca="true">IF($B110="","",IF($I110="Disposed","Disposed",IF(OR($I110="Out of order",$I110="Under repair"),"Out of action",IF(AND($W110&lt;&gt;"",$W110&lt;TODAY()),"Service overdue",IF(AND($Z110&lt;&gt;"",$Z110&lt;TODAY()),"Inspection overdue",IF(AND($T110&lt;&gt;"",$T110&lt;TODAY()),"Warranty expired",IF(AND($W110&lt;&gt;"",$W110&lt;=TODAY()+Lists!$O$2),"Service due soon",IF(AND($T110&lt;&gt;"",$T110&lt;=TODAY()+Lists!$O$3),"Warranty ending",IF(AND($S110&lt;&gt;"",$S110&lt;=YEAR(TODAY())),"Due for replacement","OK")))))))))</f>
        <v/>
      </c>
      <c r="AB110" s="23"/>
    </row>
    <row r="111" customFormat="false" ht="15" hidden="false" customHeight="false" outlineLevel="0" collapsed="false">
      <c r="A111" s="14"/>
      <c r="B111" s="14"/>
      <c r="C111" s="14"/>
      <c r="D111" s="14"/>
      <c r="E111" s="14"/>
      <c r="F111" s="14"/>
      <c r="G111" s="14"/>
      <c r="H111" s="14"/>
      <c r="I111" s="14"/>
      <c r="J111" s="14"/>
      <c r="K111" s="15"/>
      <c r="L111" s="16"/>
      <c r="M111" s="14"/>
      <c r="N111" s="17"/>
      <c r="O111" s="14"/>
      <c r="P111" s="18" t="str">
        <f aca="false">IF($B111="","",IF($N111&lt;&gt;"",$N111,IFERROR(INDEX(Lists!$B$2:$B$13,MATCH($C111,Lists!$A$2:$A$13,0)),"")))</f>
        <v/>
      </c>
      <c r="Q111" s="19" t="str">
        <f aca="true">IF(OR($B111="",$K111=""),"",(TODAY()-$K111)/365.25)</f>
        <v/>
      </c>
      <c r="R111" s="20" t="str">
        <f aca="true">IF(OR($B111="",$K111="",$L111="",$P111=""),"",IF($I111="Disposed",0,IF($O111="Diminishing value",IF($P111&lt;=2,MAX(0,$L111*(1-((TODAY()-$K111)/365.25)/$P111)),$L111*(1-2/$P111)^((TODAY()-$K111)/365.25)),MAX(0,$L111*(1-((TODAY()-$K111)/365.25)/$P111)))))</f>
        <v/>
      </c>
      <c r="S111" s="18" t="str">
        <f aca="false">IF(OR($K111="",$P111=""),"",YEAR($K111)+ROUND($P111,0))</f>
        <v/>
      </c>
      <c r="T111" s="15"/>
      <c r="U111" s="17"/>
      <c r="V111" s="15"/>
      <c r="W111" s="21" t="str">
        <f aca="false">IF(OR($B111="",$I111="Disposed",AND($V111="",$K111=""),IF($U111&lt;&gt;"",$U111,IFERROR(INDEX(Lists!$C$2:$C$13,MATCH($C111,Lists!$A$2:$A$13,0)),""))=""),"",EDATE(IF($V111&lt;&gt;"",$V111,$K111),IF($U111&lt;&gt;"",$U111,IFERROR(INDEX(Lists!$C$2:$C$13,MATCH($C111,Lists!$A$2:$A$13,0)),""))))</f>
        <v/>
      </c>
      <c r="X111" s="14"/>
      <c r="Y111" s="15"/>
      <c r="Z111" s="21" t="str">
        <f aca="false">IF(OR($B111="",$I111="Disposed",$Y111=""),"",$Y111+Lists!$O$4)</f>
        <v/>
      </c>
      <c r="AA111" s="22" t="str">
        <f aca="true">IF($B111="","",IF($I111="Disposed","Disposed",IF(OR($I111="Out of order",$I111="Under repair"),"Out of action",IF(AND($W111&lt;&gt;"",$W111&lt;TODAY()),"Service overdue",IF(AND($Z111&lt;&gt;"",$Z111&lt;TODAY()),"Inspection overdue",IF(AND($T111&lt;&gt;"",$T111&lt;TODAY()),"Warranty expired",IF(AND($W111&lt;&gt;"",$W111&lt;=TODAY()+Lists!$O$2),"Service due soon",IF(AND($T111&lt;&gt;"",$T111&lt;=TODAY()+Lists!$O$3),"Warranty ending",IF(AND($S111&lt;&gt;"",$S111&lt;=YEAR(TODAY())),"Due for replacement","OK")))))))))</f>
        <v/>
      </c>
      <c r="AB111" s="23"/>
    </row>
    <row r="112" customFormat="false" ht="15" hidden="false" customHeight="false" outlineLevel="0" collapsed="false">
      <c r="A112" s="14"/>
      <c r="B112" s="14"/>
      <c r="C112" s="14"/>
      <c r="D112" s="14"/>
      <c r="E112" s="14"/>
      <c r="F112" s="14"/>
      <c r="G112" s="14"/>
      <c r="H112" s="14"/>
      <c r="I112" s="14"/>
      <c r="J112" s="14"/>
      <c r="K112" s="15"/>
      <c r="L112" s="16"/>
      <c r="M112" s="14"/>
      <c r="N112" s="17"/>
      <c r="O112" s="14"/>
      <c r="P112" s="18" t="str">
        <f aca="false">IF($B112="","",IF($N112&lt;&gt;"",$N112,IFERROR(INDEX(Lists!$B$2:$B$13,MATCH($C112,Lists!$A$2:$A$13,0)),"")))</f>
        <v/>
      </c>
      <c r="Q112" s="19" t="str">
        <f aca="true">IF(OR($B112="",$K112=""),"",(TODAY()-$K112)/365.25)</f>
        <v/>
      </c>
      <c r="R112" s="20" t="str">
        <f aca="true">IF(OR($B112="",$K112="",$L112="",$P112=""),"",IF($I112="Disposed",0,IF($O112="Diminishing value",IF($P112&lt;=2,MAX(0,$L112*(1-((TODAY()-$K112)/365.25)/$P112)),$L112*(1-2/$P112)^((TODAY()-$K112)/365.25)),MAX(0,$L112*(1-((TODAY()-$K112)/365.25)/$P112)))))</f>
        <v/>
      </c>
      <c r="S112" s="18" t="str">
        <f aca="false">IF(OR($K112="",$P112=""),"",YEAR($K112)+ROUND($P112,0))</f>
        <v/>
      </c>
      <c r="T112" s="15"/>
      <c r="U112" s="17"/>
      <c r="V112" s="15"/>
      <c r="W112" s="21" t="str">
        <f aca="false">IF(OR($B112="",$I112="Disposed",AND($V112="",$K112=""),IF($U112&lt;&gt;"",$U112,IFERROR(INDEX(Lists!$C$2:$C$13,MATCH($C112,Lists!$A$2:$A$13,0)),""))=""),"",EDATE(IF($V112&lt;&gt;"",$V112,$K112),IF($U112&lt;&gt;"",$U112,IFERROR(INDEX(Lists!$C$2:$C$13,MATCH($C112,Lists!$A$2:$A$13,0)),""))))</f>
        <v/>
      </c>
      <c r="X112" s="14"/>
      <c r="Y112" s="15"/>
      <c r="Z112" s="21" t="str">
        <f aca="false">IF(OR($B112="",$I112="Disposed",$Y112=""),"",$Y112+Lists!$O$4)</f>
        <v/>
      </c>
      <c r="AA112" s="22" t="str">
        <f aca="true">IF($B112="","",IF($I112="Disposed","Disposed",IF(OR($I112="Out of order",$I112="Under repair"),"Out of action",IF(AND($W112&lt;&gt;"",$W112&lt;TODAY()),"Service overdue",IF(AND($Z112&lt;&gt;"",$Z112&lt;TODAY()),"Inspection overdue",IF(AND($T112&lt;&gt;"",$T112&lt;TODAY()),"Warranty expired",IF(AND($W112&lt;&gt;"",$W112&lt;=TODAY()+Lists!$O$2),"Service due soon",IF(AND($T112&lt;&gt;"",$T112&lt;=TODAY()+Lists!$O$3),"Warranty ending",IF(AND($S112&lt;&gt;"",$S112&lt;=YEAR(TODAY())),"Due for replacement","OK")))))))))</f>
        <v/>
      </c>
      <c r="AB112" s="23"/>
    </row>
    <row r="113" customFormat="false" ht="15" hidden="false" customHeight="false" outlineLevel="0" collapsed="false">
      <c r="A113" s="14"/>
      <c r="B113" s="14"/>
      <c r="C113" s="14"/>
      <c r="D113" s="14"/>
      <c r="E113" s="14"/>
      <c r="F113" s="14"/>
      <c r="G113" s="14"/>
      <c r="H113" s="14"/>
      <c r="I113" s="14"/>
      <c r="J113" s="14"/>
      <c r="K113" s="15"/>
      <c r="L113" s="16"/>
      <c r="M113" s="14"/>
      <c r="N113" s="17"/>
      <c r="O113" s="14"/>
      <c r="P113" s="18" t="str">
        <f aca="false">IF($B113="","",IF($N113&lt;&gt;"",$N113,IFERROR(INDEX(Lists!$B$2:$B$13,MATCH($C113,Lists!$A$2:$A$13,0)),"")))</f>
        <v/>
      </c>
      <c r="Q113" s="19" t="str">
        <f aca="true">IF(OR($B113="",$K113=""),"",(TODAY()-$K113)/365.25)</f>
        <v/>
      </c>
      <c r="R113" s="20" t="str">
        <f aca="true">IF(OR($B113="",$K113="",$L113="",$P113=""),"",IF($I113="Disposed",0,IF($O113="Diminishing value",IF($P113&lt;=2,MAX(0,$L113*(1-((TODAY()-$K113)/365.25)/$P113)),$L113*(1-2/$P113)^((TODAY()-$K113)/365.25)),MAX(0,$L113*(1-((TODAY()-$K113)/365.25)/$P113)))))</f>
        <v/>
      </c>
      <c r="S113" s="18" t="str">
        <f aca="false">IF(OR($K113="",$P113=""),"",YEAR($K113)+ROUND($P113,0))</f>
        <v/>
      </c>
      <c r="T113" s="15"/>
      <c r="U113" s="17"/>
      <c r="V113" s="15"/>
      <c r="W113" s="21" t="str">
        <f aca="false">IF(OR($B113="",$I113="Disposed",AND($V113="",$K113=""),IF($U113&lt;&gt;"",$U113,IFERROR(INDEX(Lists!$C$2:$C$13,MATCH($C113,Lists!$A$2:$A$13,0)),""))=""),"",EDATE(IF($V113&lt;&gt;"",$V113,$K113),IF($U113&lt;&gt;"",$U113,IFERROR(INDEX(Lists!$C$2:$C$13,MATCH($C113,Lists!$A$2:$A$13,0)),""))))</f>
        <v/>
      </c>
      <c r="X113" s="14"/>
      <c r="Y113" s="15"/>
      <c r="Z113" s="21" t="str">
        <f aca="false">IF(OR($B113="",$I113="Disposed",$Y113=""),"",$Y113+Lists!$O$4)</f>
        <v/>
      </c>
      <c r="AA113" s="22" t="str">
        <f aca="true">IF($B113="","",IF($I113="Disposed","Disposed",IF(OR($I113="Out of order",$I113="Under repair"),"Out of action",IF(AND($W113&lt;&gt;"",$W113&lt;TODAY()),"Service overdue",IF(AND($Z113&lt;&gt;"",$Z113&lt;TODAY()),"Inspection overdue",IF(AND($T113&lt;&gt;"",$T113&lt;TODAY()),"Warranty expired",IF(AND($W113&lt;&gt;"",$W113&lt;=TODAY()+Lists!$O$2),"Service due soon",IF(AND($T113&lt;&gt;"",$T113&lt;=TODAY()+Lists!$O$3),"Warranty ending",IF(AND($S113&lt;&gt;"",$S113&lt;=YEAR(TODAY())),"Due for replacement","OK")))))))))</f>
        <v/>
      </c>
      <c r="AB113" s="23"/>
    </row>
    <row r="114" customFormat="false" ht="15" hidden="false" customHeight="false" outlineLevel="0" collapsed="false">
      <c r="A114" s="14"/>
      <c r="B114" s="14"/>
      <c r="C114" s="14"/>
      <c r="D114" s="14"/>
      <c r="E114" s="14"/>
      <c r="F114" s="14"/>
      <c r="G114" s="14"/>
      <c r="H114" s="14"/>
      <c r="I114" s="14"/>
      <c r="J114" s="14"/>
      <c r="K114" s="15"/>
      <c r="L114" s="16"/>
      <c r="M114" s="14"/>
      <c r="N114" s="17"/>
      <c r="O114" s="14"/>
      <c r="P114" s="18" t="str">
        <f aca="false">IF($B114="","",IF($N114&lt;&gt;"",$N114,IFERROR(INDEX(Lists!$B$2:$B$13,MATCH($C114,Lists!$A$2:$A$13,0)),"")))</f>
        <v/>
      </c>
      <c r="Q114" s="19" t="str">
        <f aca="true">IF(OR($B114="",$K114=""),"",(TODAY()-$K114)/365.25)</f>
        <v/>
      </c>
      <c r="R114" s="20" t="str">
        <f aca="true">IF(OR($B114="",$K114="",$L114="",$P114=""),"",IF($I114="Disposed",0,IF($O114="Diminishing value",IF($P114&lt;=2,MAX(0,$L114*(1-((TODAY()-$K114)/365.25)/$P114)),$L114*(1-2/$P114)^((TODAY()-$K114)/365.25)),MAX(0,$L114*(1-((TODAY()-$K114)/365.25)/$P114)))))</f>
        <v/>
      </c>
      <c r="S114" s="18" t="str">
        <f aca="false">IF(OR($K114="",$P114=""),"",YEAR($K114)+ROUND($P114,0))</f>
        <v/>
      </c>
      <c r="T114" s="15"/>
      <c r="U114" s="17"/>
      <c r="V114" s="15"/>
      <c r="W114" s="21" t="str">
        <f aca="false">IF(OR($B114="",$I114="Disposed",AND($V114="",$K114=""),IF($U114&lt;&gt;"",$U114,IFERROR(INDEX(Lists!$C$2:$C$13,MATCH($C114,Lists!$A$2:$A$13,0)),""))=""),"",EDATE(IF($V114&lt;&gt;"",$V114,$K114),IF($U114&lt;&gt;"",$U114,IFERROR(INDEX(Lists!$C$2:$C$13,MATCH($C114,Lists!$A$2:$A$13,0)),""))))</f>
        <v/>
      </c>
      <c r="X114" s="14"/>
      <c r="Y114" s="15"/>
      <c r="Z114" s="21" t="str">
        <f aca="false">IF(OR($B114="",$I114="Disposed",$Y114=""),"",$Y114+Lists!$O$4)</f>
        <v/>
      </c>
      <c r="AA114" s="22" t="str">
        <f aca="true">IF($B114="","",IF($I114="Disposed","Disposed",IF(OR($I114="Out of order",$I114="Under repair"),"Out of action",IF(AND($W114&lt;&gt;"",$W114&lt;TODAY()),"Service overdue",IF(AND($Z114&lt;&gt;"",$Z114&lt;TODAY()),"Inspection overdue",IF(AND($T114&lt;&gt;"",$T114&lt;TODAY()),"Warranty expired",IF(AND($W114&lt;&gt;"",$W114&lt;=TODAY()+Lists!$O$2),"Service due soon",IF(AND($T114&lt;&gt;"",$T114&lt;=TODAY()+Lists!$O$3),"Warranty ending",IF(AND($S114&lt;&gt;"",$S114&lt;=YEAR(TODAY())),"Due for replacement","OK")))))))))</f>
        <v/>
      </c>
      <c r="AB114" s="23"/>
    </row>
    <row r="115" customFormat="false" ht="15" hidden="false" customHeight="false" outlineLevel="0" collapsed="false">
      <c r="A115" s="14"/>
      <c r="B115" s="14"/>
      <c r="C115" s="14"/>
      <c r="D115" s="14"/>
      <c r="E115" s="14"/>
      <c r="F115" s="14"/>
      <c r="G115" s="14"/>
      <c r="H115" s="14"/>
      <c r="I115" s="14"/>
      <c r="J115" s="14"/>
      <c r="K115" s="15"/>
      <c r="L115" s="16"/>
      <c r="M115" s="14"/>
      <c r="N115" s="17"/>
      <c r="O115" s="14"/>
      <c r="P115" s="18" t="str">
        <f aca="false">IF($B115="","",IF($N115&lt;&gt;"",$N115,IFERROR(INDEX(Lists!$B$2:$B$13,MATCH($C115,Lists!$A$2:$A$13,0)),"")))</f>
        <v/>
      </c>
      <c r="Q115" s="19" t="str">
        <f aca="true">IF(OR($B115="",$K115=""),"",(TODAY()-$K115)/365.25)</f>
        <v/>
      </c>
      <c r="R115" s="20" t="str">
        <f aca="true">IF(OR($B115="",$K115="",$L115="",$P115=""),"",IF($I115="Disposed",0,IF($O115="Diminishing value",IF($P115&lt;=2,MAX(0,$L115*(1-((TODAY()-$K115)/365.25)/$P115)),$L115*(1-2/$P115)^((TODAY()-$K115)/365.25)),MAX(0,$L115*(1-((TODAY()-$K115)/365.25)/$P115)))))</f>
        <v/>
      </c>
      <c r="S115" s="18" t="str">
        <f aca="false">IF(OR($K115="",$P115=""),"",YEAR($K115)+ROUND($P115,0))</f>
        <v/>
      </c>
      <c r="T115" s="15"/>
      <c r="U115" s="17"/>
      <c r="V115" s="15"/>
      <c r="W115" s="21" t="str">
        <f aca="false">IF(OR($B115="",$I115="Disposed",AND($V115="",$K115=""),IF($U115&lt;&gt;"",$U115,IFERROR(INDEX(Lists!$C$2:$C$13,MATCH($C115,Lists!$A$2:$A$13,0)),""))=""),"",EDATE(IF($V115&lt;&gt;"",$V115,$K115),IF($U115&lt;&gt;"",$U115,IFERROR(INDEX(Lists!$C$2:$C$13,MATCH($C115,Lists!$A$2:$A$13,0)),""))))</f>
        <v/>
      </c>
      <c r="X115" s="14"/>
      <c r="Y115" s="15"/>
      <c r="Z115" s="21" t="str">
        <f aca="false">IF(OR($B115="",$I115="Disposed",$Y115=""),"",$Y115+Lists!$O$4)</f>
        <v/>
      </c>
      <c r="AA115" s="22" t="str">
        <f aca="true">IF($B115="","",IF($I115="Disposed","Disposed",IF(OR($I115="Out of order",$I115="Under repair"),"Out of action",IF(AND($W115&lt;&gt;"",$W115&lt;TODAY()),"Service overdue",IF(AND($Z115&lt;&gt;"",$Z115&lt;TODAY()),"Inspection overdue",IF(AND($T115&lt;&gt;"",$T115&lt;TODAY()),"Warranty expired",IF(AND($W115&lt;&gt;"",$W115&lt;=TODAY()+Lists!$O$2),"Service due soon",IF(AND($T115&lt;&gt;"",$T115&lt;=TODAY()+Lists!$O$3),"Warranty ending",IF(AND($S115&lt;&gt;"",$S115&lt;=YEAR(TODAY())),"Due for replacement","OK")))))))))</f>
        <v/>
      </c>
      <c r="AB115" s="23"/>
    </row>
    <row r="116" customFormat="false" ht="15" hidden="false" customHeight="false" outlineLevel="0" collapsed="false">
      <c r="A116" s="14"/>
      <c r="B116" s="14"/>
      <c r="C116" s="14"/>
      <c r="D116" s="14"/>
      <c r="E116" s="14"/>
      <c r="F116" s="14"/>
      <c r="G116" s="14"/>
      <c r="H116" s="14"/>
      <c r="I116" s="14"/>
      <c r="J116" s="14"/>
      <c r="K116" s="15"/>
      <c r="L116" s="16"/>
      <c r="M116" s="14"/>
      <c r="N116" s="17"/>
      <c r="O116" s="14"/>
      <c r="P116" s="18" t="str">
        <f aca="false">IF($B116="","",IF($N116&lt;&gt;"",$N116,IFERROR(INDEX(Lists!$B$2:$B$13,MATCH($C116,Lists!$A$2:$A$13,0)),"")))</f>
        <v/>
      </c>
      <c r="Q116" s="19" t="str">
        <f aca="true">IF(OR($B116="",$K116=""),"",(TODAY()-$K116)/365.25)</f>
        <v/>
      </c>
      <c r="R116" s="20" t="str">
        <f aca="true">IF(OR($B116="",$K116="",$L116="",$P116=""),"",IF($I116="Disposed",0,IF($O116="Diminishing value",IF($P116&lt;=2,MAX(0,$L116*(1-((TODAY()-$K116)/365.25)/$P116)),$L116*(1-2/$P116)^((TODAY()-$K116)/365.25)),MAX(0,$L116*(1-((TODAY()-$K116)/365.25)/$P116)))))</f>
        <v/>
      </c>
      <c r="S116" s="18" t="str">
        <f aca="false">IF(OR($K116="",$P116=""),"",YEAR($K116)+ROUND($P116,0))</f>
        <v/>
      </c>
      <c r="T116" s="15"/>
      <c r="U116" s="17"/>
      <c r="V116" s="15"/>
      <c r="W116" s="21" t="str">
        <f aca="false">IF(OR($B116="",$I116="Disposed",AND($V116="",$K116=""),IF($U116&lt;&gt;"",$U116,IFERROR(INDEX(Lists!$C$2:$C$13,MATCH($C116,Lists!$A$2:$A$13,0)),""))=""),"",EDATE(IF($V116&lt;&gt;"",$V116,$K116),IF($U116&lt;&gt;"",$U116,IFERROR(INDEX(Lists!$C$2:$C$13,MATCH($C116,Lists!$A$2:$A$13,0)),""))))</f>
        <v/>
      </c>
      <c r="X116" s="14"/>
      <c r="Y116" s="15"/>
      <c r="Z116" s="21" t="str">
        <f aca="false">IF(OR($B116="",$I116="Disposed",$Y116=""),"",$Y116+Lists!$O$4)</f>
        <v/>
      </c>
      <c r="AA116" s="22" t="str">
        <f aca="true">IF($B116="","",IF($I116="Disposed","Disposed",IF(OR($I116="Out of order",$I116="Under repair"),"Out of action",IF(AND($W116&lt;&gt;"",$W116&lt;TODAY()),"Service overdue",IF(AND($Z116&lt;&gt;"",$Z116&lt;TODAY()),"Inspection overdue",IF(AND($T116&lt;&gt;"",$T116&lt;TODAY()),"Warranty expired",IF(AND($W116&lt;&gt;"",$W116&lt;=TODAY()+Lists!$O$2),"Service due soon",IF(AND($T116&lt;&gt;"",$T116&lt;=TODAY()+Lists!$O$3),"Warranty ending",IF(AND($S116&lt;&gt;"",$S116&lt;=YEAR(TODAY())),"Due for replacement","OK")))))))))</f>
        <v/>
      </c>
      <c r="AB116" s="23"/>
    </row>
    <row r="117" customFormat="false" ht="15" hidden="false" customHeight="false" outlineLevel="0" collapsed="false">
      <c r="A117" s="14"/>
      <c r="B117" s="14"/>
      <c r="C117" s="14"/>
      <c r="D117" s="14"/>
      <c r="E117" s="14"/>
      <c r="F117" s="14"/>
      <c r="G117" s="14"/>
      <c r="H117" s="14"/>
      <c r="I117" s="14"/>
      <c r="J117" s="14"/>
      <c r="K117" s="15"/>
      <c r="L117" s="16"/>
      <c r="M117" s="14"/>
      <c r="N117" s="17"/>
      <c r="O117" s="14"/>
      <c r="P117" s="18" t="str">
        <f aca="false">IF($B117="","",IF($N117&lt;&gt;"",$N117,IFERROR(INDEX(Lists!$B$2:$B$13,MATCH($C117,Lists!$A$2:$A$13,0)),"")))</f>
        <v/>
      </c>
      <c r="Q117" s="19" t="str">
        <f aca="true">IF(OR($B117="",$K117=""),"",(TODAY()-$K117)/365.25)</f>
        <v/>
      </c>
      <c r="R117" s="20" t="str">
        <f aca="true">IF(OR($B117="",$K117="",$L117="",$P117=""),"",IF($I117="Disposed",0,IF($O117="Diminishing value",IF($P117&lt;=2,MAX(0,$L117*(1-((TODAY()-$K117)/365.25)/$P117)),$L117*(1-2/$P117)^((TODAY()-$K117)/365.25)),MAX(0,$L117*(1-((TODAY()-$K117)/365.25)/$P117)))))</f>
        <v/>
      </c>
      <c r="S117" s="18" t="str">
        <f aca="false">IF(OR($K117="",$P117=""),"",YEAR($K117)+ROUND($P117,0))</f>
        <v/>
      </c>
      <c r="T117" s="15"/>
      <c r="U117" s="17"/>
      <c r="V117" s="15"/>
      <c r="W117" s="21" t="str">
        <f aca="false">IF(OR($B117="",$I117="Disposed",AND($V117="",$K117=""),IF($U117&lt;&gt;"",$U117,IFERROR(INDEX(Lists!$C$2:$C$13,MATCH($C117,Lists!$A$2:$A$13,0)),""))=""),"",EDATE(IF($V117&lt;&gt;"",$V117,$K117),IF($U117&lt;&gt;"",$U117,IFERROR(INDEX(Lists!$C$2:$C$13,MATCH($C117,Lists!$A$2:$A$13,0)),""))))</f>
        <v/>
      </c>
      <c r="X117" s="14"/>
      <c r="Y117" s="15"/>
      <c r="Z117" s="21" t="str">
        <f aca="false">IF(OR($B117="",$I117="Disposed",$Y117=""),"",$Y117+Lists!$O$4)</f>
        <v/>
      </c>
      <c r="AA117" s="22" t="str">
        <f aca="true">IF($B117="","",IF($I117="Disposed","Disposed",IF(OR($I117="Out of order",$I117="Under repair"),"Out of action",IF(AND($W117&lt;&gt;"",$W117&lt;TODAY()),"Service overdue",IF(AND($Z117&lt;&gt;"",$Z117&lt;TODAY()),"Inspection overdue",IF(AND($T117&lt;&gt;"",$T117&lt;TODAY()),"Warranty expired",IF(AND($W117&lt;&gt;"",$W117&lt;=TODAY()+Lists!$O$2),"Service due soon",IF(AND($T117&lt;&gt;"",$T117&lt;=TODAY()+Lists!$O$3),"Warranty ending",IF(AND($S117&lt;&gt;"",$S117&lt;=YEAR(TODAY())),"Due for replacement","OK")))))))))</f>
        <v/>
      </c>
      <c r="AB117" s="23"/>
    </row>
    <row r="118" customFormat="false" ht="15" hidden="false" customHeight="false" outlineLevel="0" collapsed="false">
      <c r="A118" s="14"/>
      <c r="B118" s="14"/>
      <c r="C118" s="14"/>
      <c r="D118" s="14"/>
      <c r="E118" s="14"/>
      <c r="F118" s="14"/>
      <c r="G118" s="14"/>
      <c r="H118" s="14"/>
      <c r="I118" s="14"/>
      <c r="J118" s="14"/>
      <c r="K118" s="15"/>
      <c r="L118" s="16"/>
      <c r="M118" s="14"/>
      <c r="N118" s="17"/>
      <c r="O118" s="14"/>
      <c r="P118" s="18" t="str">
        <f aca="false">IF($B118="","",IF($N118&lt;&gt;"",$N118,IFERROR(INDEX(Lists!$B$2:$B$13,MATCH($C118,Lists!$A$2:$A$13,0)),"")))</f>
        <v/>
      </c>
      <c r="Q118" s="19" t="str">
        <f aca="true">IF(OR($B118="",$K118=""),"",(TODAY()-$K118)/365.25)</f>
        <v/>
      </c>
      <c r="R118" s="20" t="str">
        <f aca="true">IF(OR($B118="",$K118="",$L118="",$P118=""),"",IF($I118="Disposed",0,IF($O118="Diminishing value",IF($P118&lt;=2,MAX(0,$L118*(1-((TODAY()-$K118)/365.25)/$P118)),$L118*(1-2/$P118)^((TODAY()-$K118)/365.25)),MAX(0,$L118*(1-((TODAY()-$K118)/365.25)/$P118)))))</f>
        <v/>
      </c>
      <c r="S118" s="18" t="str">
        <f aca="false">IF(OR($K118="",$P118=""),"",YEAR($K118)+ROUND($P118,0))</f>
        <v/>
      </c>
      <c r="T118" s="15"/>
      <c r="U118" s="17"/>
      <c r="V118" s="15"/>
      <c r="W118" s="21" t="str">
        <f aca="false">IF(OR($B118="",$I118="Disposed",AND($V118="",$K118=""),IF($U118&lt;&gt;"",$U118,IFERROR(INDEX(Lists!$C$2:$C$13,MATCH($C118,Lists!$A$2:$A$13,0)),""))=""),"",EDATE(IF($V118&lt;&gt;"",$V118,$K118),IF($U118&lt;&gt;"",$U118,IFERROR(INDEX(Lists!$C$2:$C$13,MATCH($C118,Lists!$A$2:$A$13,0)),""))))</f>
        <v/>
      </c>
      <c r="X118" s="14"/>
      <c r="Y118" s="15"/>
      <c r="Z118" s="21" t="str">
        <f aca="false">IF(OR($B118="",$I118="Disposed",$Y118=""),"",$Y118+Lists!$O$4)</f>
        <v/>
      </c>
      <c r="AA118" s="22" t="str">
        <f aca="true">IF($B118="","",IF($I118="Disposed","Disposed",IF(OR($I118="Out of order",$I118="Under repair"),"Out of action",IF(AND($W118&lt;&gt;"",$W118&lt;TODAY()),"Service overdue",IF(AND($Z118&lt;&gt;"",$Z118&lt;TODAY()),"Inspection overdue",IF(AND($T118&lt;&gt;"",$T118&lt;TODAY()),"Warranty expired",IF(AND($W118&lt;&gt;"",$W118&lt;=TODAY()+Lists!$O$2),"Service due soon",IF(AND($T118&lt;&gt;"",$T118&lt;=TODAY()+Lists!$O$3),"Warranty ending",IF(AND($S118&lt;&gt;"",$S118&lt;=YEAR(TODAY())),"Due for replacement","OK")))))))))</f>
        <v/>
      </c>
      <c r="AB118" s="23"/>
    </row>
    <row r="119" customFormat="false" ht="15" hidden="false" customHeight="false" outlineLevel="0" collapsed="false">
      <c r="A119" s="14"/>
      <c r="B119" s="14"/>
      <c r="C119" s="14"/>
      <c r="D119" s="14"/>
      <c r="E119" s="14"/>
      <c r="F119" s="14"/>
      <c r="G119" s="14"/>
      <c r="H119" s="14"/>
      <c r="I119" s="14"/>
      <c r="J119" s="14"/>
      <c r="K119" s="15"/>
      <c r="L119" s="16"/>
      <c r="M119" s="14"/>
      <c r="N119" s="17"/>
      <c r="O119" s="14"/>
      <c r="P119" s="18" t="str">
        <f aca="false">IF($B119="","",IF($N119&lt;&gt;"",$N119,IFERROR(INDEX(Lists!$B$2:$B$13,MATCH($C119,Lists!$A$2:$A$13,0)),"")))</f>
        <v/>
      </c>
      <c r="Q119" s="19" t="str">
        <f aca="true">IF(OR($B119="",$K119=""),"",(TODAY()-$K119)/365.25)</f>
        <v/>
      </c>
      <c r="R119" s="20" t="str">
        <f aca="true">IF(OR($B119="",$K119="",$L119="",$P119=""),"",IF($I119="Disposed",0,IF($O119="Diminishing value",IF($P119&lt;=2,MAX(0,$L119*(1-((TODAY()-$K119)/365.25)/$P119)),$L119*(1-2/$P119)^((TODAY()-$K119)/365.25)),MAX(0,$L119*(1-((TODAY()-$K119)/365.25)/$P119)))))</f>
        <v/>
      </c>
      <c r="S119" s="18" t="str">
        <f aca="false">IF(OR($K119="",$P119=""),"",YEAR($K119)+ROUND($P119,0))</f>
        <v/>
      </c>
      <c r="T119" s="15"/>
      <c r="U119" s="17"/>
      <c r="V119" s="15"/>
      <c r="W119" s="21" t="str">
        <f aca="false">IF(OR($B119="",$I119="Disposed",AND($V119="",$K119=""),IF($U119&lt;&gt;"",$U119,IFERROR(INDEX(Lists!$C$2:$C$13,MATCH($C119,Lists!$A$2:$A$13,0)),""))=""),"",EDATE(IF($V119&lt;&gt;"",$V119,$K119),IF($U119&lt;&gt;"",$U119,IFERROR(INDEX(Lists!$C$2:$C$13,MATCH($C119,Lists!$A$2:$A$13,0)),""))))</f>
        <v/>
      </c>
      <c r="X119" s="14"/>
      <c r="Y119" s="15"/>
      <c r="Z119" s="21" t="str">
        <f aca="false">IF(OR($B119="",$I119="Disposed",$Y119=""),"",$Y119+Lists!$O$4)</f>
        <v/>
      </c>
      <c r="AA119" s="22" t="str">
        <f aca="true">IF($B119="","",IF($I119="Disposed","Disposed",IF(OR($I119="Out of order",$I119="Under repair"),"Out of action",IF(AND($W119&lt;&gt;"",$W119&lt;TODAY()),"Service overdue",IF(AND($Z119&lt;&gt;"",$Z119&lt;TODAY()),"Inspection overdue",IF(AND($T119&lt;&gt;"",$T119&lt;TODAY()),"Warranty expired",IF(AND($W119&lt;&gt;"",$W119&lt;=TODAY()+Lists!$O$2),"Service due soon",IF(AND($T119&lt;&gt;"",$T119&lt;=TODAY()+Lists!$O$3),"Warranty ending",IF(AND($S119&lt;&gt;"",$S119&lt;=YEAR(TODAY())),"Due for replacement","OK")))))))))</f>
        <v/>
      </c>
      <c r="AB119" s="23"/>
    </row>
    <row r="120" customFormat="false" ht="15" hidden="false" customHeight="false" outlineLevel="0" collapsed="false">
      <c r="A120" s="14"/>
      <c r="B120" s="14"/>
      <c r="C120" s="14"/>
      <c r="D120" s="14"/>
      <c r="E120" s="14"/>
      <c r="F120" s="14"/>
      <c r="G120" s="14"/>
      <c r="H120" s="14"/>
      <c r="I120" s="14"/>
      <c r="J120" s="14"/>
      <c r="K120" s="15"/>
      <c r="L120" s="16"/>
      <c r="M120" s="14"/>
      <c r="N120" s="17"/>
      <c r="O120" s="14"/>
      <c r="P120" s="18" t="str">
        <f aca="false">IF($B120="","",IF($N120&lt;&gt;"",$N120,IFERROR(INDEX(Lists!$B$2:$B$13,MATCH($C120,Lists!$A$2:$A$13,0)),"")))</f>
        <v/>
      </c>
      <c r="Q120" s="19" t="str">
        <f aca="true">IF(OR($B120="",$K120=""),"",(TODAY()-$K120)/365.25)</f>
        <v/>
      </c>
      <c r="R120" s="20" t="str">
        <f aca="true">IF(OR($B120="",$K120="",$L120="",$P120=""),"",IF($I120="Disposed",0,IF($O120="Diminishing value",IF($P120&lt;=2,MAX(0,$L120*(1-((TODAY()-$K120)/365.25)/$P120)),$L120*(1-2/$P120)^((TODAY()-$K120)/365.25)),MAX(0,$L120*(1-((TODAY()-$K120)/365.25)/$P120)))))</f>
        <v/>
      </c>
      <c r="S120" s="18" t="str">
        <f aca="false">IF(OR($K120="",$P120=""),"",YEAR($K120)+ROUND($P120,0))</f>
        <v/>
      </c>
      <c r="T120" s="15"/>
      <c r="U120" s="17"/>
      <c r="V120" s="15"/>
      <c r="W120" s="21" t="str">
        <f aca="false">IF(OR($B120="",$I120="Disposed",AND($V120="",$K120=""),IF($U120&lt;&gt;"",$U120,IFERROR(INDEX(Lists!$C$2:$C$13,MATCH($C120,Lists!$A$2:$A$13,0)),""))=""),"",EDATE(IF($V120&lt;&gt;"",$V120,$K120),IF($U120&lt;&gt;"",$U120,IFERROR(INDEX(Lists!$C$2:$C$13,MATCH($C120,Lists!$A$2:$A$13,0)),""))))</f>
        <v/>
      </c>
      <c r="X120" s="14"/>
      <c r="Y120" s="15"/>
      <c r="Z120" s="21" t="str">
        <f aca="false">IF(OR($B120="",$I120="Disposed",$Y120=""),"",$Y120+Lists!$O$4)</f>
        <v/>
      </c>
      <c r="AA120" s="22" t="str">
        <f aca="true">IF($B120="","",IF($I120="Disposed","Disposed",IF(OR($I120="Out of order",$I120="Under repair"),"Out of action",IF(AND($W120&lt;&gt;"",$W120&lt;TODAY()),"Service overdue",IF(AND($Z120&lt;&gt;"",$Z120&lt;TODAY()),"Inspection overdue",IF(AND($T120&lt;&gt;"",$T120&lt;TODAY()),"Warranty expired",IF(AND($W120&lt;&gt;"",$W120&lt;=TODAY()+Lists!$O$2),"Service due soon",IF(AND($T120&lt;&gt;"",$T120&lt;=TODAY()+Lists!$O$3),"Warranty ending",IF(AND($S120&lt;&gt;"",$S120&lt;=YEAR(TODAY())),"Due for replacement","OK")))))))))</f>
        <v/>
      </c>
      <c r="AB120" s="23"/>
    </row>
    <row r="121" customFormat="false" ht="15" hidden="false" customHeight="false" outlineLevel="0" collapsed="false">
      <c r="A121" s="14"/>
      <c r="B121" s="14"/>
      <c r="C121" s="14"/>
      <c r="D121" s="14"/>
      <c r="E121" s="14"/>
      <c r="F121" s="14"/>
      <c r="G121" s="14"/>
      <c r="H121" s="14"/>
      <c r="I121" s="14"/>
      <c r="J121" s="14"/>
      <c r="K121" s="15"/>
      <c r="L121" s="16"/>
      <c r="M121" s="14"/>
      <c r="N121" s="17"/>
      <c r="O121" s="14"/>
      <c r="P121" s="18" t="str">
        <f aca="false">IF($B121="","",IF($N121&lt;&gt;"",$N121,IFERROR(INDEX(Lists!$B$2:$B$13,MATCH($C121,Lists!$A$2:$A$13,0)),"")))</f>
        <v/>
      </c>
      <c r="Q121" s="19" t="str">
        <f aca="true">IF(OR($B121="",$K121=""),"",(TODAY()-$K121)/365.25)</f>
        <v/>
      </c>
      <c r="R121" s="20" t="str">
        <f aca="true">IF(OR($B121="",$K121="",$L121="",$P121=""),"",IF($I121="Disposed",0,IF($O121="Diminishing value",IF($P121&lt;=2,MAX(0,$L121*(1-((TODAY()-$K121)/365.25)/$P121)),$L121*(1-2/$P121)^((TODAY()-$K121)/365.25)),MAX(0,$L121*(1-((TODAY()-$K121)/365.25)/$P121)))))</f>
        <v/>
      </c>
      <c r="S121" s="18" t="str">
        <f aca="false">IF(OR($K121="",$P121=""),"",YEAR($K121)+ROUND($P121,0))</f>
        <v/>
      </c>
      <c r="T121" s="15"/>
      <c r="U121" s="17"/>
      <c r="V121" s="15"/>
      <c r="W121" s="21" t="str">
        <f aca="false">IF(OR($B121="",$I121="Disposed",AND($V121="",$K121=""),IF($U121&lt;&gt;"",$U121,IFERROR(INDEX(Lists!$C$2:$C$13,MATCH($C121,Lists!$A$2:$A$13,0)),""))=""),"",EDATE(IF($V121&lt;&gt;"",$V121,$K121),IF($U121&lt;&gt;"",$U121,IFERROR(INDEX(Lists!$C$2:$C$13,MATCH($C121,Lists!$A$2:$A$13,0)),""))))</f>
        <v/>
      </c>
      <c r="X121" s="14"/>
      <c r="Y121" s="15"/>
      <c r="Z121" s="21" t="str">
        <f aca="false">IF(OR($B121="",$I121="Disposed",$Y121=""),"",$Y121+Lists!$O$4)</f>
        <v/>
      </c>
      <c r="AA121" s="22" t="str">
        <f aca="true">IF($B121="","",IF($I121="Disposed","Disposed",IF(OR($I121="Out of order",$I121="Under repair"),"Out of action",IF(AND($W121&lt;&gt;"",$W121&lt;TODAY()),"Service overdue",IF(AND($Z121&lt;&gt;"",$Z121&lt;TODAY()),"Inspection overdue",IF(AND($T121&lt;&gt;"",$T121&lt;TODAY()),"Warranty expired",IF(AND($W121&lt;&gt;"",$W121&lt;=TODAY()+Lists!$O$2),"Service due soon",IF(AND($T121&lt;&gt;"",$T121&lt;=TODAY()+Lists!$O$3),"Warranty ending",IF(AND($S121&lt;&gt;"",$S121&lt;=YEAR(TODAY())),"Due for replacement","OK")))))))))</f>
        <v/>
      </c>
      <c r="AB121" s="23"/>
    </row>
    <row r="122" customFormat="false" ht="15" hidden="false" customHeight="false" outlineLevel="0" collapsed="false">
      <c r="A122" s="14"/>
      <c r="B122" s="14"/>
      <c r="C122" s="14"/>
      <c r="D122" s="14"/>
      <c r="E122" s="14"/>
      <c r="F122" s="14"/>
      <c r="G122" s="14"/>
      <c r="H122" s="14"/>
      <c r="I122" s="14"/>
      <c r="J122" s="14"/>
      <c r="K122" s="15"/>
      <c r="L122" s="16"/>
      <c r="M122" s="14"/>
      <c r="N122" s="17"/>
      <c r="O122" s="14"/>
      <c r="P122" s="18" t="str">
        <f aca="false">IF($B122="","",IF($N122&lt;&gt;"",$N122,IFERROR(INDEX(Lists!$B$2:$B$13,MATCH($C122,Lists!$A$2:$A$13,0)),"")))</f>
        <v/>
      </c>
      <c r="Q122" s="19" t="str">
        <f aca="true">IF(OR($B122="",$K122=""),"",(TODAY()-$K122)/365.25)</f>
        <v/>
      </c>
      <c r="R122" s="20" t="str">
        <f aca="true">IF(OR($B122="",$K122="",$L122="",$P122=""),"",IF($I122="Disposed",0,IF($O122="Diminishing value",IF($P122&lt;=2,MAX(0,$L122*(1-((TODAY()-$K122)/365.25)/$P122)),$L122*(1-2/$P122)^((TODAY()-$K122)/365.25)),MAX(0,$L122*(1-((TODAY()-$K122)/365.25)/$P122)))))</f>
        <v/>
      </c>
      <c r="S122" s="18" t="str">
        <f aca="false">IF(OR($K122="",$P122=""),"",YEAR($K122)+ROUND($P122,0))</f>
        <v/>
      </c>
      <c r="T122" s="15"/>
      <c r="U122" s="17"/>
      <c r="V122" s="15"/>
      <c r="W122" s="21" t="str">
        <f aca="false">IF(OR($B122="",$I122="Disposed",AND($V122="",$K122=""),IF($U122&lt;&gt;"",$U122,IFERROR(INDEX(Lists!$C$2:$C$13,MATCH($C122,Lists!$A$2:$A$13,0)),""))=""),"",EDATE(IF($V122&lt;&gt;"",$V122,$K122),IF($U122&lt;&gt;"",$U122,IFERROR(INDEX(Lists!$C$2:$C$13,MATCH($C122,Lists!$A$2:$A$13,0)),""))))</f>
        <v/>
      </c>
      <c r="X122" s="14"/>
      <c r="Y122" s="15"/>
      <c r="Z122" s="21" t="str">
        <f aca="false">IF(OR($B122="",$I122="Disposed",$Y122=""),"",$Y122+Lists!$O$4)</f>
        <v/>
      </c>
      <c r="AA122" s="22" t="str">
        <f aca="true">IF($B122="","",IF($I122="Disposed","Disposed",IF(OR($I122="Out of order",$I122="Under repair"),"Out of action",IF(AND($W122&lt;&gt;"",$W122&lt;TODAY()),"Service overdue",IF(AND($Z122&lt;&gt;"",$Z122&lt;TODAY()),"Inspection overdue",IF(AND($T122&lt;&gt;"",$T122&lt;TODAY()),"Warranty expired",IF(AND($W122&lt;&gt;"",$W122&lt;=TODAY()+Lists!$O$2),"Service due soon",IF(AND($T122&lt;&gt;"",$T122&lt;=TODAY()+Lists!$O$3),"Warranty ending",IF(AND($S122&lt;&gt;"",$S122&lt;=YEAR(TODAY())),"Due for replacement","OK")))))))))</f>
        <v/>
      </c>
      <c r="AB122" s="23"/>
    </row>
    <row r="123" customFormat="false" ht="15" hidden="false" customHeight="false" outlineLevel="0" collapsed="false">
      <c r="A123" s="14"/>
      <c r="B123" s="14"/>
      <c r="C123" s="14"/>
      <c r="D123" s="14"/>
      <c r="E123" s="14"/>
      <c r="F123" s="14"/>
      <c r="G123" s="14"/>
      <c r="H123" s="14"/>
      <c r="I123" s="14"/>
      <c r="J123" s="14"/>
      <c r="K123" s="15"/>
      <c r="L123" s="16"/>
      <c r="M123" s="14"/>
      <c r="N123" s="17"/>
      <c r="O123" s="14"/>
      <c r="P123" s="18" t="str">
        <f aca="false">IF($B123="","",IF($N123&lt;&gt;"",$N123,IFERROR(INDEX(Lists!$B$2:$B$13,MATCH($C123,Lists!$A$2:$A$13,0)),"")))</f>
        <v/>
      </c>
      <c r="Q123" s="19" t="str">
        <f aca="true">IF(OR($B123="",$K123=""),"",(TODAY()-$K123)/365.25)</f>
        <v/>
      </c>
      <c r="R123" s="20" t="str">
        <f aca="true">IF(OR($B123="",$K123="",$L123="",$P123=""),"",IF($I123="Disposed",0,IF($O123="Diminishing value",IF($P123&lt;=2,MAX(0,$L123*(1-((TODAY()-$K123)/365.25)/$P123)),$L123*(1-2/$P123)^((TODAY()-$K123)/365.25)),MAX(0,$L123*(1-((TODAY()-$K123)/365.25)/$P123)))))</f>
        <v/>
      </c>
      <c r="S123" s="18" t="str">
        <f aca="false">IF(OR($K123="",$P123=""),"",YEAR($K123)+ROUND($P123,0))</f>
        <v/>
      </c>
      <c r="T123" s="15"/>
      <c r="U123" s="17"/>
      <c r="V123" s="15"/>
      <c r="W123" s="21" t="str">
        <f aca="false">IF(OR($B123="",$I123="Disposed",AND($V123="",$K123=""),IF($U123&lt;&gt;"",$U123,IFERROR(INDEX(Lists!$C$2:$C$13,MATCH($C123,Lists!$A$2:$A$13,0)),""))=""),"",EDATE(IF($V123&lt;&gt;"",$V123,$K123),IF($U123&lt;&gt;"",$U123,IFERROR(INDEX(Lists!$C$2:$C$13,MATCH($C123,Lists!$A$2:$A$13,0)),""))))</f>
        <v/>
      </c>
      <c r="X123" s="14"/>
      <c r="Y123" s="15"/>
      <c r="Z123" s="21" t="str">
        <f aca="false">IF(OR($B123="",$I123="Disposed",$Y123=""),"",$Y123+Lists!$O$4)</f>
        <v/>
      </c>
      <c r="AA123" s="22" t="str">
        <f aca="true">IF($B123="","",IF($I123="Disposed","Disposed",IF(OR($I123="Out of order",$I123="Under repair"),"Out of action",IF(AND($W123&lt;&gt;"",$W123&lt;TODAY()),"Service overdue",IF(AND($Z123&lt;&gt;"",$Z123&lt;TODAY()),"Inspection overdue",IF(AND($T123&lt;&gt;"",$T123&lt;TODAY()),"Warranty expired",IF(AND($W123&lt;&gt;"",$W123&lt;=TODAY()+Lists!$O$2),"Service due soon",IF(AND($T123&lt;&gt;"",$T123&lt;=TODAY()+Lists!$O$3),"Warranty ending",IF(AND($S123&lt;&gt;"",$S123&lt;=YEAR(TODAY())),"Due for replacement","OK")))))))))</f>
        <v/>
      </c>
      <c r="AB123" s="23"/>
    </row>
    <row r="124" customFormat="false" ht="15" hidden="false" customHeight="false" outlineLevel="0" collapsed="false">
      <c r="A124" s="14"/>
      <c r="B124" s="14"/>
      <c r="C124" s="14"/>
      <c r="D124" s="14"/>
      <c r="E124" s="14"/>
      <c r="F124" s="14"/>
      <c r="G124" s="14"/>
      <c r="H124" s="14"/>
      <c r="I124" s="14"/>
      <c r="J124" s="14"/>
      <c r="K124" s="15"/>
      <c r="L124" s="16"/>
      <c r="M124" s="14"/>
      <c r="N124" s="17"/>
      <c r="O124" s="14"/>
      <c r="P124" s="18" t="str">
        <f aca="false">IF($B124="","",IF($N124&lt;&gt;"",$N124,IFERROR(INDEX(Lists!$B$2:$B$13,MATCH($C124,Lists!$A$2:$A$13,0)),"")))</f>
        <v/>
      </c>
      <c r="Q124" s="19" t="str">
        <f aca="true">IF(OR($B124="",$K124=""),"",(TODAY()-$K124)/365.25)</f>
        <v/>
      </c>
      <c r="R124" s="20" t="str">
        <f aca="true">IF(OR($B124="",$K124="",$L124="",$P124=""),"",IF($I124="Disposed",0,IF($O124="Diminishing value",IF($P124&lt;=2,MAX(0,$L124*(1-((TODAY()-$K124)/365.25)/$P124)),$L124*(1-2/$P124)^((TODAY()-$K124)/365.25)),MAX(0,$L124*(1-((TODAY()-$K124)/365.25)/$P124)))))</f>
        <v/>
      </c>
      <c r="S124" s="18" t="str">
        <f aca="false">IF(OR($K124="",$P124=""),"",YEAR($K124)+ROUND($P124,0))</f>
        <v/>
      </c>
      <c r="T124" s="15"/>
      <c r="U124" s="17"/>
      <c r="V124" s="15"/>
      <c r="W124" s="21" t="str">
        <f aca="false">IF(OR($B124="",$I124="Disposed",AND($V124="",$K124=""),IF($U124&lt;&gt;"",$U124,IFERROR(INDEX(Lists!$C$2:$C$13,MATCH($C124,Lists!$A$2:$A$13,0)),""))=""),"",EDATE(IF($V124&lt;&gt;"",$V124,$K124),IF($U124&lt;&gt;"",$U124,IFERROR(INDEX(Lists!$C$2:$C$13,MATCH($C124,Lists!$A$2:$A$13,0)),""))))</f>
        <v/>
      </c>
      <c r="X124" s="14"/>
      <c r="Y124" s="15"/>
      <c r="Z124" s="21" t="str">
        <f aca="false">IF(OR($B124="",$I124="Disposed",$Y124=""),"",$Y124+Lists!$O$4)</f>
        <v/>
      </c>
      <c r="AA124" s="22" t="str">
        <f aca="true">IF($B124="","",IF($I124="Disposed","Disposed",IF(OR($I124="Out of order",$I124="Under repair"),"Out of action",IF(AND($W124&lt;&gt;"",$W124&lt;TODAY()),"Service overdue",IF(AND($Z124&lt;&gt;"",$Z124&lt;TODAY()),"Inspection overdue",IF(AND($T124&lt;&gt;"",$T124&lt;TODAY()),"Warranty expired",IF(AND($W124&lt;&gt;"",$W124&lt;=TODAY()+Lists!$O$2),"Service due soon",IF(AND($T124&lt;&gt;"",$T124&lt;=TODAY()+Lists!$O$3),"Warranty ending",IF(AND($S124&lt;&gt;"",$S124&lt;=YEAR(TODAY())),"Due for replacement","OK")))))))))</f>
        <v/>
      </c>
      <c r="AB124" s="23"/>
    </row>
    <row r="125" customFormat="false" ht="15" hidden="false" customHeight="false" outlineLevel="0" collapsed="false">
      <c r="A125" s="14"/>
      <c r="B125" s="14"/>
      <c r="C125" s="14"/>
      <c r="D125" s="14"/>
      <c r="E125" s="14"/>
      <c r="F125" s="14"/>
      <c r="G125" s="14"/>
      <c r="H125" s="14"/>
      <c r="I125" s="14"/>
      <c r="J125" s="14"/>
      <c r="K125" s="15"/>
      <c r="L125" s="16"/>
      <c r="M125" s="14"/>
      <c r="N125" s="17"/>
      <c r="O125" s="14"/>
      <c r="P125" s="18" t="str">
        <f aca="false">IF($B125="","",IF($N125&lt;&gt;"",$N125,IFERROR(INDEX(Lists!$B$2:$B$13,MATCH($C125,Lists!$A$2:$A$13,0)),"")))</f>
        <v/>
      </c>
      <c r="Q125" s="19" t="str">
        <f aca="true">IF(OR($B125="",$K125=""),"",(TODAY()-$K125)/365.25)</f>
        <v/>
      </c>
      <c r="R125" s="20" t="str">
        <f aca="true">IF(OR($B125="",$K125="",$L125="",$P125=""),"",IF($I125="Disposed",0,IF($O125="Diminishing value",IF($P125&lt;=2,MAX(0,$L125*(1-((TODAY()-$K125)/365.25)/$P125)),$L125*(1-2/$P125)^((TODAY()-$K125)/365.25)),MAX(0,$L125*(1-((TODAY()-$K125)/365.25)/$P125)))))</f>
        <v/>
      </c>
      <c r="S125" s="18" t="str">
        <f aca="false">IF(OR($K125="",$P125=""),"",YEAR($K125)+ROUND($P125,0))</f>
        <v/>
      </c>
      <c r="T125" s="15"/>
      <c r="U125" s="17"/>
      <c r="V125" s="15"/>
      <c r="W125" s="21" t="str">
        <f aca="false">IF(OR($B125="",$I125="Disposed",AND($V125="",$K125=""),IF($U125&lt;&gt;"",$U125,IFERROR(INDEX(Lists!$C$2:$C$13,MATCH($C125,Lists!$A$2:$A$13,0)),""))=""),"",EDATE(IF($V125&lt;&gt;"",$V125,$K125),IF($U125&lt;&gt;"",$U125,IFERROR(INDEX(Lists!$C$2:$C$13,MATCH($C125,Lists!$A$2:$A$13,0)),""))))</f>
        <v/>
      </c>
      <c r="X125" s="14"/>
      <c r="Y125" s="15"/>
      <c r="Z125" s="21" t="str">
        <f aca="false">IF(OR($B125="",$I125="Disposed",$Y125=""),"",$Y125+Lists!$O$4)</f>
        <v/>
      </c>
      <c r="AA125" s="22" t="str">
        <f aca="true">IF($B125="","",IF($I125="Disposed","Disposed",IF(OR($I125="Out of order",$I125="Under repair"),"Out of action",IF(AND($W125&lt;&gt;"",$W125&lt;TODAY()),"Service overdue",IF(AND($Z125&lt;&gt;"",$Z125&lt;TODAY()),"Inspection overdue",IF(AND($T125&lt;&gt;"",$T125&lt;TODAY()),"Warranty expired",IF(AND($W125&lt;&gt;"",$W125&lt;=TODAY()+Lists!$O$2),"Service due soon",IF(AND($T125&lt;&gt;"",$T125&lt;=TODAY()+Lists!$O$3),"Warranty ending",IF(AND($S125&lt;&gt;"",$S125&lt;=YEAR(TODAY())),"Due for replacement","OK")))))))))</f>
        <v/>
      </c>
      <c r="AB125" s="23"/>
    </row>
    <row r="126" customFormat="false" ht="15" hidden="false" customHeight="false" outlineLevel="0" collapsed="false">
      <c r="A126" s="14"/>
      <c r="B126" s="14"/>
      <c r="C126" s="14"/>
      <c r="D126" s="14"/>
      <c r="E126" s="14"/>
      <c r="F126" s="14"/>
      <c r="G126" s="14"/>
      <c r="H126" s="14"/>
      <c r="I126" s="14"/>
      <c r="J126" s="14"/>
      <c r="K126" s="15"/>
      <c r="L126" s="16"/>
      <c r="M126" s="14"/>
      <c r="N126" s="17"/>
      <c r="O126" s="14"/>
      <c r="P126" s="18" t="str">
        <f aca="false">IF($B126="","",IF($N126&lt;&gt;"",$N126,IFERROR(INDEX(Lists!$B$2:$B$13,MATCH($C126,Lists!$A$2:$A$13,0)),"")))</f>
        <v/>
      </c>
      <c r="Q126" s="19" t="str">
        <f aca="true">IF(OR($B126="",$K126=""),"",(TODAY()-$K126)/365.25)</f>
        <v/>
      </c>
      <c r="R126" s="20" t="str">
        <f aca="true">IF(OR($B126="",$K126="",$L126="",$P126=""),"",IF($I126="Disposed",0,IF($O126="Diminishing value",IF($P126&lt;=2,MAX(0,$L126*(1-((TODAY()-$K126)/365.25)/$P126)),$L126*(1-2/$P126)^((TODAY()-$K126)/365.25)),MAX(0,$L126*(1-((TODAY()-$K126)/365.25)/$P126)))))</f>
        <v/>
      </c>
      <c r="S126" s="18" t="str">
        <f aca="false">IF(OR($K126="",$P126=""),"",YEAR($K126)+ROUND($P126,0))</f>
        <v/>
      </c>
      <c r="T126" s="15"/>
      <c r="U126" s="17"/>
      <c r="V126" s="15"/>
      <c r="W126" s="21" t="str">
        <f aca="false">IF(OR($B126="",$I126="Disposed",AND($V126="",$K126=""),IF($U126&lt;&gt;"",$U126,IFERROR(INDEX(Lists!$C$2:$C$13,MATCH($C126,Lists!$A$2:$A$13,0)),""))=""),"",EDATE(IF($V126&lt;&gt;"",$V126,$K126),IF($U126&lt;&gt;"",$U126,IFERROR(INDEX(Lists!$C$2:$C$13,MATCH($C126,Lists!$A$2:$A$13,0)),""))))</f>
        <v/>
      </c>
      <c r="X126" s="14"/>
      <c r="Y126" s="15"/>
      <c r="Z126" s="21" t="str">
        <f aca="false">IF(OR($B126="",$I126="Disposed",$Y126=""),"",$Y126+Lists!$O$4)</f>
        <v/>
      </c>
      <c r="AA126" s="22" t="str">
        <f aca="true">IF($B126="","",IF($I126="Disposed","Disposed",IF(OR($I126="Out of order",$I126="Under repair"),"Out of action",IF(AND($W126&lt;&gt;"",$W126&lt;TODAY()),"Service overdue",IF(AND($Z126&lt;&gt;"",$Z126&lt;TODAY()),"Inspection overdue",IF(AND($T126&lt;&gt;"",$T126&lt;TODAY()),"Warranty expired",IF(AND($W126&lt;&gt;"",$W126&lt;=TODAY()+Lists!$O$2),"Service due soon",IF(AND($T126&lt;&gt;"",$T126&lt;=TODAY()+Lists!$O$3),"Warranty ending",IF(AND($S126&lt;&gt;"",$S126&lt;=YEAR(TODAY())),"Due for replacement","OK")))))))))</f>
        <v/>
      </c>
      <c r="AB126" s="23"/>
    </row>
    <row r="127" customFormat="false" ht="15" hidden="false" customHeight="false" outlineLevel="0" collapsed="false">
      <c r="A127" s="14"/>
      <c r="B127" s="14"/>
      <c r="C127" s="14"/>
      <c r="D127" s="14"/>
      <c r="E127" s="14"/>
      <c r="F127" s="14"/>
      <c r="G127" s="14"/>
      <c r="H127" s="14"/>
      <c r="I127" s="14"/>
      <c r="J127" s="14"/>
      <c r="K127" s="15"/>
      <c r="L127" s="16"/>
      <c r="M127" s="14"/>
      <c r="N127" s="17"/>
      <c r="O127" s="14"/>
      <c r="P127" s="18" t="str">
        <f aca="false">IF($B127="","",IF($N127&lt;&gt;"",$N127,IFERROR(INDEX(Lists!$B$2:$B$13,MATCH($C127,Lists!$A$2:$A$13,0)),"")))</f>
        <v/>
      </c>
      <c r="Q127" s="19" t="str">
        <f aca="true">IF(OR($B127="",$K127=""),"",(TODAY()-$K127)/365.25)</f>
        <v/>
      </c>
      <c r="R127" s="20" t="str">
        <f aca="true">IF(OR($B127="",$K127="",$L127="",$P127=""),"",IF($I127="Disposed",0,IF($O127="Diminishing value",IF($P127&lt;=2,MAX(0,$L127*(1-((TODAY()-$K127)/365.25)/$P127)),$L127*(1-2/$P127)^((TODAY()-$K127)/365.25)),MAX(0,$L127*(1-((TODAY()-$K127)/365.25)/$P127)))))</f>
        <v/>
      </c>
      <c r="S127" s="18" t="str">
        <f aca="false">IF(OR($K127="",$P127=""),"",YEAR($K127)+ROUND($P127,0))</f>
        <v/>
      </c>
      <c r="T127" s="15"/>
      <c r="U127" s="17"/>
      <c r="V127" s="15"/>
      <c r="W127" s="21" t="str">
        <f aca="false">IF(OR($B127="",$I127="Disposed",AND($V127="",$K127=""),IF($U127&lt;&gt;"",$U127,IFERROR(INDEX(Lists!$C$2:$C$13,MATCH($C127,Lists!$A$2:$A$13,0)),""))=""),"",EDATE(IF($V127&lt;&gt;"",$V127,$K127),IF($U127&lt;&gt;"",$U127,IFERROR(INDEX(Lists!$C$2:$C$13,MATCH($C127,Lists!$A$2:$A$13,0)),""))))</f>
        <v/>
      </c>
      <c r="X127" s="14"/>
      <c r="Y127" s="15"/>
      <c r="Z127" s="21" t="str">
        <f aca="false">IF(OR($B127="",$I127="Disposed",$Y127=""),"",$Y127+Lists!$O$4)</f>
        <v/>
      </c>
      <c r="AA127" s="22" t="str">
        <f aca="true">IF($B127="","",IF($I127="Disposed","Disposed",IF(OR($I127="Out of order",$I127="Under repair"),"Out of action",IF(AND($W127&lt;&gt;"",$W127&lt;TODAY()),"Service overdue",IF(AND($Z127&lt;&gt;"",$Z127&lt;TODAY()),"Inspection overdue",IF(AND($T127&lt;&gt;"",$T127&lt;TODAY()),"Warranty expired",IF(AND($W127&lt;&gt;"",$W127&lt;=TODAY()+Lists!$O$2),"Service due soon",IF(AND($T127&lt;&gt;"",$T127&lt;=TODAY()+Lists!$O$3),"Warranty ending",IF(AND($S127&lt;&gt;"",$S127&lt;=YEAR(TODAY())),"Due for replacement","OK")))))))))</f>
        <v/>
      </c>
      <c r="AB127" s="23"/>
    </row>
    <row r="128" customFormat="false" ht="15" hidden="false" customHeight="false" outlineLevel="0" collapsed="false">
      <c r="A128" s="14"/>
      <c r="B128" s="14"/>
      <c r="C128" s="14"/>
      <c r="D128" s="14"/>
      <c r="E128" s="14"/>
      <c r="F128" s="14"/>
      <c r="G128" s="14"/>
      <c r="H128" s="14"/>
      <c r="I128" s="14"/>
      <c r="J128" s="14"/>
      <c r="K128" s="15"/>
      <c r="L128" s="16"/>
      <c r="M128" s="14"/>
      <c r="N128" s="17"/>
      <c r="O128" s="14"/>
      <c r="P128" s="18" t="str">
        <f aca="false">IF($B128="","",IF($N128&lt;&gt;"",$N128,IFERROR(INDEX(Lists!$B$2:$B$13,MATCH($C128,Lists!$A$2:$A$13,0)),"")))</f>
        <v/>
      </c>
      <c r="Q128" s="19" t="str">
        <f aca="true">IF(OR($B128="",$K128=""),"",(TODAY()-$K128)/365.25)</f>
        <v/>
      </c>
      <c r="R128" s="20" t="str">
        <f aca="true">IF(OR($B128="",$K128="",$L128="",$P128=""),"",IF($I128="Disposed",0,IF($O128="Diminishing value",IF($P128&lt;=2,MAX(0,$L128*(1-((TODAY()-$K128)/365.25)/$P128)),$L128*(1-2/$P128)^((TODAY()-$K128)/365.25)),MAX(0,$L128*(1-((TODAY()-$K128)/365.25)/$P128)))))</f>
        <v/>
      </c>
      <c r="S128" s="18" t="str">
        <f aca="false">IF(OR($K128="",$P128=""),"",YEAR($K128)+ROUND($P128,0))</f>
        <v/>
      </c>
      <c r="T128" s="15"/>
      <c r="U128" s="17"/>
      <c r="V128" s="15"/>
      <c r="W128" s="21" t="str">
        <f aca="false">IF(OR($B128="",$I128="Disposed",AND($V128="",$K128=""),IF($U128&lt;&gt;"",$U128,IFERROR(INDEX(Lists!$C$2:$C$13,MATCH($C128,Lists!$A$2:$A$13,0)),""))=""),"",EDATE(IF($V128&lt;&gt;"",$V128,$K128),IF($U128&lt;&gt;"",$U128,IFERROR(INDEX(Lists!$C$2:$C$13,MATCH($C128,Lists!$A$2:$A$13,0)),""))))</f>
        <v/>
      </c>
      <c r="X128" s="14"/>
      <c r="Y128" s="15"/>
      <c r="Z128" s="21" t="str">
        <f aca="false">IF(OR($B128="",$I128="Disposed",$Y128=""),"",$Y128+Lists!$O$4)</f>
        <v/>
      </c>
      <c r="AA128" s="22" t="str">
        <f aca="true">IF($B128="","",IF($I128="Disposed","Disposed",IF(OR($I128="Out of order",$I128="Under repair"),"Out of action",IF(AND($W128&lt;&gt;"",$W128&lt;TODAY()),"Service overdue",IF(AND($Z128&lt;&gt;"",$Z128&lt;TODAY()),"Inspection overdue",IF(AND($T128&lt;&gt;"",$T128&lt;TODAY()),"Warranty expired",IF(AND($W128&lt;&gt;"",$W128&lt;=TODAY()+Lists!$O$2),"Service due soon",IF(AND($T128&lt;&gt;"",$T128&lt;=TODAY()+Lists!$O$3),"Warranty ending",IF(AND($S128&lt;&gt;"",$S128&lt;=YEAR(TODAY())),"Due for replacement","OK")))))))))</f>
        <v/>
      </c>
      <c r="AB128" s="23"/>
    </row>
    <row r="129" customFormat="false" ht="15" hidden="false" customHeight="false" outlineLevel="0" collapsed="false">
      <c r="A129" s="14"/>
      <c r="B129" s="14"/>
      <c r="C129" s="14"/>
      <c r="D129" s="14"/>
      <c r="E129" s="14"/>
      <c r="F129" s="14"/>
      <c r="G129" s="14"/>
      <c r="H129" s="14"/>
      <c r="I129" s="14"/>
      <c r="J129" s="14"/>
      <c r="K129" s="15"/>
      <c r="L129" s="16"/>
      <c r="M129" s="14"/>
      <c r="N129" s="17"/>
      <c r="O129" s="14"/>
      <c r="P129" s="18" t="str">
        <f aca="false">IF($B129="","",IF($N129&lt;&gt;"",$N129,IFERROR(INDEX(Lists!$B$2:$B$13,MATCH($C129,Lists!$A$2:$A$13,0)),"")))</f>
        <v/>
      </c>
      <c r="Q129" s="19" t="str">
        <f aca="true">IF(OR($B129="",$K129=""),"",(TODAY()-$K129)/365.25)</f>
        <v/>
      </c>
      <c r="R129" s="20" t="str">
        <f aca="true">IF(OR($B129="",$K129="",$L129="",$P129=""),"",IF($I129="Disposed",0,IF($O129="Diminishing value",IF($P129&lt;=2,MAX(0,$L129*(1-((TODAY()-$K129)/365.25)/$P129)),$L129*(1-2/$P129)^((TODAY()-$K129)/365.25)),MAX(0,$L129*(1-((TODAY()-$K129)/365.25)/$P129)))))</f>
        <v/>
      </c>
      <c r="S129" s="18" t="str">
        <f aca="false">IF(OR($K129="",$P129=""),"",YEAR($K129)+ROUND($P129,0))</f>
        <v/>
      </c>
      <c r="T129" s="15"/>
      <c r="U129" s="17"/>
      <c r="V129" s="15"/>
      <c r="W129" s="21" t="str">
        <f aca="false">IF(OR($B129="",$I129="Disposed",AND($V129="",$K129=""),IF($U129&lt;&gt;"",$U129,IFERROR(INDEX(Lists!$C$2:$C$13,MATCH($C129,Lists!$A$2:$A$13,0)),""))=""),"",EDATE(IF($V129&lt;&gt;"",$V129,$K129),IF($U129&lt;&gt;"",$U129,IFERROR(INDEX(Lists!$C$2:$C$13,MATCH($C129,Lists!$A$2:$A$13,0)),""))))</f>
        <v/>
      </c>
      <c r="X129" s="14"/>
      <c r="Y129" s="15"/>
      <c r="Z129" s="21" t="str">
        <f aca="false">IF(OR($B129="",$I129="Disposed",$Y129=""),"",$Y129+Lists!$O$4)</f>
        <v/>
      </c>
      <c r="AA129" s="22" t="str">
        <f aca="true">IF($B129="","",IF($I129="Disposed","Disposed",IF(OR($I129="Out of order",$I129="Under repair"),"Out of action",IF(AND($W129&lt;&gt;"",$W129&lt;TODAY()),"Service overdue",IF(AND($Z129&lt;&gt;"",$Z129&lt;TODAY()),"Inspection overdue",IF(AND($T129&lt;&gt;"",$T129&lt;TODAY()),"Warranty expired",IF(AND($W129&lt;&gt;"",$W129&lt;=TODAY()+Lists!$O$2),"Service due soon",IF(AND($T129&lt;&gt;"",$T129&lt;=TODAY()+Lists!$O$3),"Warranty ending",IF(AND($S129&lt;&gt;"",$S129&lt;=YEAR(TODAY())),"Due for replacement","OK")))))))))</f>
        <v/>
      </c>
      <c r="AB129" s="23"/>
    </row>
    <row r="130" customFormat="false" ht="15" hidden="false" customHeight="false" outlineLevel="0" collapsed="false">
      <c r="A130" s="14"/>
      <c r="B130" s="14"/>
      <c r="C130" s="14"/>
      <c r="D130" s="14"/>
      <c r="E130" s="14"/>
      <c r="F130" s="14"/>
      <c r="G130" s="14"/>
      <c r="H130" s="14"/>
      <c r="I130" s="14"/>
      <c r="J130" s="14"/>
      <c r="K130" s="15"/>
      <c r="L130" s="16"/>
      <c r="M130" s="14"/>
      <c r="N130" s="17"/>
      <c r="O130" s="14"/>
      <c r="P130" s="18" t="str">
        <f aca="false">IF($B130="","",IF($N130&lt;&gt;"",$N130,IFERROR(INDEX(Lists!$B$2:$B$13,MATCH($C130,Lists!$A$2:$A$13,0)),"")))</f>
        <v/>
      </c>
      <c r="Q130" s="19" t="str">
        <f aca="true">IF(OR($B130="",$K130=""),"",(TODAY()-$K130)/365.25)</f>
        <v/>
      </c>
      <c r="R130" s="20" t="str">
        <f aca="true">IF(OR($B130="",$K130="",$L130="",$P130=""),"",IF($I130="Disposed",0,IF($O130="Diminishing value",IF($P130&lt;=2,MAX(0,$L130*(1-((TODAY()-$K130)/365.25)/$P130)),$L130*(1-2/$P130)^((TODAY()-$K130)/365.25)),MAX(0,$L130*(1-((TODAY()-$K130)/365.25)/$P130)))))</f>
        <v/>
      </c>
      <c r="S130" s="18" t="str">
        <f aca="false">IF(OR($K130="",$P130=""),"",YEAR($K130)+ROUND($P130,0))</f>
        <v/>
      </c>
      <c r="T130" s="15"/>
      <c r="U130" s="17"/>
      <c r="V130" s="15"/>
      <c r="W130" s="21" t="str">
        <f aca="false">IF(OR($B130="",$I130="Disposed",AND($V130="",$K130=""),IF($U130&lt;&gt;"",$U130,IFERROR(INDEX(Lists!$C$2:$C$13,MATCH($C130,Lists!$A$2:$A$13,0)),""))=""),"",EDATE(IF($V130&lt;&gt;"",$V130,$K130),IF($U130&lt;&gt;"",$U130,IFERROR(INDEX(Lists!$C$2:$C$13,MATCH($C130,Lists!$A$2:$A$13,0)),""))))</f>
        <v/>
      </c>
      <c r="X130" s="14"/>
      <c r="Y130" s="15"/>
      <c r="Z130" s="21" t="str">
        <f aca="false">IF(OR($B130="",$I130="Disposed",$Y130=""),"",$Y130+Lists!$O$4)</f>
        <v/>
      </c>
      <c r="AA130" s="22" t="str">
        <f aca="true">IF($B130="","",IF($I130="Disposed","Disposed",IF(OR($I130="Out of order",$I130="Under repair"),"Out of action",IF(AND($W130&lt;&gt;"",$W130&lt;TODAY()),"Service overdue",IF(AND($Z130&lt;&gt;"",$Z130&lt;TODAY()),"Inspection overdue",IF(AND($T130&lt;&gt;"",$T130&lt;TODAY()),"Warranty expired",IF(AND($W130&lt;&gt;"",$W130&lt;=TODAY()+Lists!$O$2),"Service due soon",IF(AND($T130&lt;&gt;"",$T130&lt;=TODAY()+Lists!$O$3),"Warranty ending",IF(AND($S130&lt;&gt;"",$S130&lt;=YEAR(TODAY())),"Due for replacement","OK")))))))))</f>
        <v/>
      </c>
      <c r="AB130" s="23"/>
    </row>
    <row r="131" customFormat="false" ht="15" hidden="false" customHeight="false" outlineLevel="0" collapsed="false">
      <c r="A131" s="14"/>
      <c r="B131" s="14"/>
      <c r="C131" s="14"/>
      <c r="D131" s="14"/>
      <c r="E131" s="14"/>
      <c r="F131" s="14"/>
      <c r="G131" s="14"/>
      <c r="H131" s="14"/>
      <c r="I131" s="14"/>
      <c r="J131" s="14"/>
      <c r="K131" s="15"/>
      <c r="L131" s="16"/>
      <c r="M131" s="14"/>
      <c r="N131" s="17"/>
      <c r="O131" s="14"/>
      <c r="P131" s="18" t="str">
        <f aca="false">IF($B131="","",IF($N131&lt;&gt;"",$N131,IFERROR(INDEX(Lists!$B$2:$B$13,MATCH($C131,Lists!$A$2:$A$13,0)),"")))</f>
        <v/>
      </c>
      <c r="Q131" s="19" t="str">
        <f aca="true">IF(OR($B131="",$K131=""),"",(TODAY()-$K131)/365.25)</f>
        <v/>
      </c>
      <c r="R131" s="20" t="str">
        <f aca="true">IF(OR($B131="",$K131="",$L131="",$P131=""),"",IF($I131="Disposed",0,IF($O131="Diminishing value",IF($P131&lt;=2,MAX(0,$L131*(1-((TODAY()-$K131)/365.25)/$P131)),$L131*(1-2/$P131)^((TODAY()-$K131)/365.25)),MAX(0,$L131*(1-((TODAY()-$K131)/365.25)/$P131)))))</f>
        <v/>
      </c>
      <c r="S131" s="18" t="str">
        <f aca="false">IF(OR($K131="",$P131=""),"",YEAR($K131)+ROUND($P131,0))</f>
        <v/>
      </c>
      <c r="T131" s="15"/>
      <c r="U131" s="17"/>
      <c r="V131" s="15"/>
      <c r="W131" s="21" t="str">
        <f aca="false">IF(OR($B131="",$I131="Disposed",AND($V131="",$K131=""),IF($U131&lt;&gt;"",$U131,IFERROR(INDEX(Lists!$C$2:$C$13,MATCH($C131,Lists!$A$2:$A$13,0)),""))=""),"",EDATE(IF($V131&lt;&gt;"",$V131,$K131),IF($U131&lt;&gt;"",$U131,IFERROR(INDEX(Lists!$C$2:$C$13,MATCH($C131,Lists!$A$2:$A$13,0)),""))))</f>
        <v/>
      </c>
      <c r="X131" s="14"/>
      <c r="Y131" s="15"/>
      <c r="Z131" s="21" t="str">
        <f aca="false">IF(OR($B131="",$I131="Disposed",$Y131=""),"",$Y131+Lists!$O$4)</f>
        <v/>
      </c>
      <c r="AA131" s="22" t="str">
        <f aca="true">IF($B131="","",IF($I131="Disposed","Disposed",IF(OR($I131="Out of order",$I131="Under repair"),"Out of action",IF(AND($W131&lt;&gt;"",$W131&lt;TODAY()),"Service overdue",IF(AND($Z131&lt;&gt;"",$Z131&lt;TODAY()),"Inspection overdue",IF(AND($T131&lt;&gt;"",$T131&lt;TODAY()),"Warranty expired",IF(AND($W131&lt;&gt;"",$W131&lt;=TODAY()+Lists!$O$2),"Service due soon",IF(AND($T131&lt;&gt;"",$T131&lt;=TODAY()+Lists!$O$3),"Warranty ending",IF(AND($S131&lt;&gt;"",$S131&lt;=YEAR(TODAY())),"Due for replacement","OK")))))))))</f>
        <v/>
      </c>
      <c r="AB131" s="23"/>
    </row>
    <row r="132" customFormat="false" ht="15" hidden="false" customHeight="false" outlineLevel="0" collapsed="false">
      <c r="A132" s="14"/>
      <c r="B132" s="14"/>
      <c r="C132" s="14"/>
      <c r="D132" s="14"/>
      <c r="E132" s="14"/>
      <c r="F132" s="14"/>
      <c r="G132" s="14"/>
      <c r="H132" s="14"/>
      <c r="I132" s="14"/>
      <c r="J132" s="14"/>
      <c r="K132" s="15"/>
      <c r="L132" s="16"/>
      <c r="M132" s="14"/>
      <c r="N132" s="17"/>
      <c r="O132" s="14"/>
      <c r="P132" s="18" t="str">
        <f aca="false">IF($B132="","",IF($N132&lt;&gt;"",$N132,IFERROR(INDEX(Lists!$B$2:$B$13,MATCH($C132,Lists!$A$2:$A$13,0)),"")))</f>
        <v/>
      </c>
      <c r="Q132" s="19" t="str">
        <f aca="true">IF(OR($B132="",$K132=""),"",(TODAY()-$K132)/365.25)</f>
        <v/>
      </c>
      <c r="R132" s="20" t="str">
        <f aca="true">IF(OR($B132="",$K132="",$L132="",$P132=""),"",IF($I132="Disposed",0,IF($O132="Diminishing value",IF($P132&lt;=2,MAX(0,$L132*(1-((TODAY()-$K132)/365.25)/$P132)),$L132*(1-2/$P132)^((TODAY()-$K132)/365.25)),MAX(0,$L132*(1-((TODAY()-$K132)/365.25)/$P132)))))</f>
        <v/>
      </c>
      <c r="S132" s="18" t="str">
        <f aca="false">IF(OR($K132="",$P132=""),"",YEAR($K132)+ROUND($P132,0))</f>
        <v/>
      </c>
      <c r="T132" s="15"/>
      <c r="U132" s="17"/>
      <c r="V132" s="15"/>
      <c r="W132" s="21" t="str">
        <f aca="false">IF(OR($B132="",$I132="Disposed",AND($V132="",$K132=""),IF($U132&lt;&gt;"",$U132,IFERROR(INDEX(Lists!$C$2:$C$13,MATCH($C132,Lists!$A$2:$A$13,0)),""))=""),"",EDATE(IF($V132&lt;&gt;"",$V132,$K132),IF($U132&lt;&gt;"",$U132,IFERROR(INDEX(Lists!$C$2:$C$13,MATCH($C132,Lists!$A$2:$A$13,0)),""))))</f>
        <v/>
      </c>
      <c r="X132" s="14"/>
      <c r="Y132" s="15"/>
      <c r="Z132" s="21" t="str">
        <f aca="false">IF(OR($B132="",$I132="Disposed",$Y132=""),"",$Y132+Lists!$O$4)</f>
        <v/>
      </c>
      <c r="AA132" s="22" t="str">
        <f aca="true">IF($B132="","",IF($I132="Disposed","Disposed",IF(OR($I132="Out of order",$I132="Under repair"),"Out of action",IF(AND($W132&lt;&gt;"",$W132&lt;TODAY()),"Service overdue",IF(AND($Z132&lt;&gt;"",$Z132&lt;TODAY()),"Inspection overdue",IF(AND($T132&lt;&gt;"",$T132&lt;TODAY()),"Warranty expired",IF(AND($W132&lt;&gt;"",$W132&lt;=TODAY()+Lists!$O$2),"Service due soon",IF(AND($T132&lt;&gt;"",$T132&lt;=TODAY()+Lists!$O$3),"Warranty ending",IF(AND($S132&lt;&gt;"",$S132&lt;=YEAR(TODAY())),"Due for replacement","OK")))))))))</f>
        <v/>
      </c>
      <c r="AB132" s="23"/>
    </row>
    <row r="133" customFormat="false" ht="15" hidden="false" customHeight="false" outlineLevel="0" collapsed="false">
      <c r="A133" s="14"/>
      <c r="B133" s="14"/>
      <c r="C133" s="14"/>
      <c r="D133" s="14"/>
      <c r="E133" s="14"/>
      <c r="F133" s="14"/>
      <c r="G133" s="14"/>
      <c r="H133" s="14"/>
      <c r="I133" s="14"/>
      <c r="J133" s="14"/>
      <c r="K133" s="15"/>
      <c r="L133" s="16"/>
      <c r="M133" s="14"/>
      <c r="N133" s="17"/>
      <c r="O133" s="14"/>
      <c r="P133" s="18" t="str">
        <f aca="false">IF($B133="","",IF($N133&lt;&gt;"",$N133,IFERROR(INDEX(Lists!$B$2:$B$13,MATCH($C133,Lists!$A$2:$A$13,0)),"")))</f>
        <v/>
      </c>
      <c r="Q133" s="19" t="str">
        <f aca="true">IF(OR($B133="",$K133=""),"",(TODAY()-$K133)/365.25)</f>
        <v/>
      </c>
      <c r="R133" s="20" t="str">
        <f aca="true">IF(OR($B133="",$K133="",$L133="",$P133=""),"",IF($I133="Disposed",0,IF($O133="Diminishing value",IF($P133&lt;=2,MAX(0,$L133*(1-((TODAY()-$K133)/365.25)/$P133)),$L133*(1-2/$P133)^((TODAY()-$K133)/365.25)),MAX(0,$L133*(1-((TODAY()-$K133)/365.25)/$P133)))))</f>
        <v/>
      </c>
      <c r="S133" s="18" t="str">
        <f aca="false">IF(OR($K133="",$P133=""),"",YEAR($K133)+ROUND($P133,0))</f>
        <v/>
      </c>
      <c r="T133" s="15"/>
      <c r="U133" s="17"/>
      <c r="V133" s="15"/>
      <c r="W133" s="21" t="str">
        <f aca="false">IF(OR($B133="",$I133="Disposed",AND($V133="",$K133=""),IF($U133&lt;&gt;"",$U133,IFERROR(INDEX(Lists!$C$2:$C$13,MATCH($C133,Lists!$A$2:$A$13,0)),""))=""),"",EDATE(IF($V133&lt;&gt;"",$V133,$K133),IF($U133&lt;&gt;"",$U133,IFERROR(INDEX(Lists!$C$2:$C$13,MATCH($C133,Lists!$A$2:$A$13,0)),""))))</f>
        <v/>
      </c>
      <c r="X133" s="14"/>
      <c r="Y133" s="15"/>
      <c r="Z133" s="21" t="str">
        <f aca="false">IF(OR($B133="",$I133="Disposed",$Y133=""),"",$Y133+Lists!$O$4)</f>
        <v/>
      </c>
      <c r="AA133" s="22" t="str">
        <f aca="true">IF($B133="","",IF($I133="Disposed","Disposed",IF(OR($I133="Out of order",$I133="Under repair"),"Out of action",IF(AND($W133&lt;&gt;"",$W133&lt;TODAY()),"Service overdue",IF(AND($Z133&lt;&gt;"",$Z133&lt;TODAY()),"Inspection overdue",IF(AND($T133&lt;&gt;"",$T133&lt;TODAY()),"Warranty expired",IF(AND($W133&lt;&gt;"",$W133&lt;=TODAY()+Lists!$O$2),"Service due soon",IF(AND($T133&lt;&gt;"",$T133&lt;=TODAY()+Lists!$O$3),"Warranty ending",IF(AND($S133&lt;&gt;"",$S133&lt;=YEAR(TODAY())),"Due for replacement","OK")))))))))</f>
        <v/>
      </c>
      <c r="AB133" s="23"/>
    </row>
    <row r="134" customFormat="false" ht="15" hidden="false" customHeight="false" outlineLevel="0" collapsed="false">
      <c r="A134" s="14"/>
      <c r="B134" s="14"/>
      <c r="C134" s="14"/>
      <c r="D134" s="14"/>
      <c r="E134" s="14"/>
      <c r="F134" s="14"/>
      <c r="G134" s="14"/>
      <c r="H134" s="14"/>
      <c r="I134" s="14"/>
      <c r="J134" s="14"/>
      <c r="K134" s="15"/>
      <c r="L134" s="16"/>
      <c r="M134" s="14"/>
      <c r="N134" s="17"/>
      <c r="O134" s="14"/>
      <c r="P134" s="18" t="str">
        <f aca="false">IF($B134="","",IF($N134&lt;&gt;"",$N134,IFERROR(INDEX(Lists!$B$2:$B$13,MATCH($C134,Lists!$A$2:$A$13,0)),"")))</f>
        <v/>
      </c>
      <c r="Q134" s="19" t="str">
        <f aca="true">IF(OR($B134="",$K134=""),"",(TODAY()-$K134)/365.25)</f>
        <v/>
      </c>
      <c r="R134" s="20" t="str">
        <f aca="true">IF(OR($B134="",$K134="",$L134="",$P134=""),"",IF($I134="Disposed",0,IF($O134="Diminishing value",IF($P134&lt;=2,MAX(0,$L134*(1-((TODAY()-$K134)/365.25)/$P134)),$L134*(1-2/$P134)^((TODAY()-$K134)/365.25)),MAX(0,$L134*(1-((TODAY()-$K134)/365.25)/$P134)))))</f>
        <v/>
      </c>
      <c r="S134" s="18" t="str">
        <f aca="false">IF(OR($K134="",$P134=""),"",YEAR($K134)+ROUND($P134,0))</f>
        <v/>
      </c>
      <c r="T134" s="15"/>
      <c r="U134" s="17"/>
      <c r="V134" s="15"/>
      <c r="W134" s="21" t="str">
        <f aca="false">IF(OR($B134="",$I134="Disposed",AND($V134="",$K134=""),IF($U134&lt;&gt;"",$U134,IFERROR(INDEX(Lists!$C$2:$C$13,MATCH($C134,Lists!$A$2:$A$13,0)),""))=""),"",EDATE(IF($V134&lt;&gt;"",$V134,$K134),IF($U134&lt;&gt;"",$U134,IFERROR(INDEX(Lists!$C$2:$C$13,MATCH($C134,Lists!$A$2:$A$13,0)),""))))</f>
        <v/>
      </c>
      <c r="X134" s="14"/>
      <c r="Y134" s="15"/>
      <c r="Z134" s="21" t="str">
        <f aca="false">IF(OR($B134="",$I134="Disposed",$Y134=""),"",$Y134+Lists!$O$4)</f>
        <v/>
      </c>
      <c r="AA134" s="22" t="str">
        <f aca="true">IF($B134="","",IF($I134="Disposed","Disposed",IF(OR($I134="Out of order",$I134="Under repair"),"Out of action",IF(AND($W134&lt;&gt;"",$W134&lt;TODAY()),"Service overdue",IF(AND($Z134&lt;&gt;"",$Z134&lt;TODAY()),"Inspection overdue",IF(AND($T134&lt;&gt;"",$T134&lt;TODAY()),"Warranty expired",IF(AND($W134&lt;&gt;"",$W134&lt;=TODAY()+Lists!$O$2),"Service due soon",IF(AND($T134&lt;&gt;"",$T134&lt;=TODAY()+Lists!$O$3),"Warranty ending",IF(AND($S134&lt;&gt;"",$S134&lt;=YEAR(TODAY())),"Due for replacement","OK")))))))))</f>
        <v/>
      </c>
      <c r="AB134" s="23"/>
    </row>
    <row r="135" customFormat="false" ht="15" hidden="false" customHeight="false" outlineLevel="0" collapsed="false">
      <c r="A135" s="14"/>
      <c r="B135" s="14"/>
      <c r="C135" s="14"/>
      <c r="D135" s="14"/>
      <c r="E135" s="14"/>
      <c r="F135" s="14"/>
      <c r="G135" s="14"/>
      <c r="H135" s="14"/>
      <c r="I135" s="14"/>
      <c r="J135" s="14"/>
      <c r="K135" s="15"/>
      <c r="L135" s="16"/>
      <c r="M135" s="14"/>
      <c r="N135" s="17"/>
      <c r="O135" s="14"/>
      <c r="P135" s="18" t="str">
        <f aca="false">IF($B135="","",IF($N135&lt;&gt;"",$N135,IFERROR(INDEX(Lists!$B$2:$B$13,MATCH($C135,Lists!$A$2:$A$13,0)),"")))</f>
        <v/>
      </c>
      <c r="Q135" s="19" t="str">
        <f aca="true">IF(OR($B135="",$K135=""),"",(TODAY()-$K135)/365.25)</f>
        <v/>
      </c>
      <c r="R135" s="20" t="str">
        <f aca="true">IF(OR($B135="",$K135="",$L135="",$P135=""),"",IF($I135="Disposed",0,IF($O135="Diminishing value",IF($P135&lt;=2,MAX(0,$L135*(1-((TODAY()-$K135)/365.25)/$P135)),$L135*(1-2/$P135)^((TODAY()-$K135)/365.25)),MAX(0,$L135*(1-((TODAY()-$K135)/365.25)/$P135)))))</f>
        <v/>
      </c>
      <c r="S135" s="18" t="str">
        <f aca="false">IF(OR($K135="",$P135=""),"",YEAR($K135)+ROUND($P135,0))</f>
        <v/>
      </c>
      <c r="T135" s="15"/>
      <c r="U135" s="17"/>
      <c r="V135" s="15"/>
      <c r="W135" s="21" t="str">
        <f aca="false">IF(OR($B135="",$I135="Disposed",AND($V135="",$K135=""),IF($U135&lt;&gt;"",$U135,IFERROR(INDEX(Lists!$C$2:$C$13,MATCH($C135,Lists!$A$2:$A$13,0)),""))=""),"",EDATE(IF($V135&lt;&gt;"",$V135,$K135),IF($U135&lt;&gt;"",$U135,IFERROR(INDEX(Lists!$C$2:$C$13,MATCH($C135,Lists!$A$2:$A$13,0)),""))))</f>
        <v/>
      </c>
      <c r="X135" s="14"/>
      <c r="Y135" s="15"/>
      <c r="Z135" s="21" t="str">
        <f aca="false">IF(OR($B135="",$I135="Disposed",$Y135=""),"",$Y135+Lists!$O$4)</f>
        <v/>
      </c>
      <c r="AA135" s="22" t="str">
        <f aca="true">IF($B135="","",IF($I135="Disposed","Disposed",IF(OR($I135="Out of order",$I135="Under repair"),"Out of action",IF(AND($W135&lt;&gt;"",$W135&lt;TODAY()),"Service overdue",IF(AND($Z135&lt;&gt;"",$Z135&lt;TODAY()),"Inspection overdue",IF(AND($T135&lt;&gt;"",$T135&lt;TODAY()),"Warranty expired",IF(AND($W135&lt;&gt;"",$W135&lt;=TODAY()+Lists!$O$2),"Service due soon",IF(AND($T135&lt;&gt;"",$T135&lt;=TODAY()+Lists!$O$3),"Warranty ending",IF(AND($S135&lt;&gt;"",$S135&lt;=YEAR(TODAY())),"Due for replacement","OK")))))))))</f>
        <v/>
      </c>
      <c r="AB135" s="23"/>
    </row>
    <row r="136" customFormat="false" ht="15" hidden="false" customHeight="false" outlineLevel="0" collapsed="false">
      <c r="A136" s="14"/>
      <c r="B136" s="14"/>
      <c r="C136" s="14"/>
      <c r="D136" s="14"/>
      <c r="E136" s="14"/>
      <c r="F136" s="14"/>
      <c r="G136" s="14"/>
      <c r="H136" s="14"/>
      <c r="I136" s="14"/>
      <c r="J136" s="14"/>
      <c r="K136" s="15"/>
      <c r="L136" s="16"/>
      <c r="M136" s="14"/>
      <c r="N136" s="17"/>
      <c r="O136" s="14"/>
      <c r="P136" s="18" t="str">
        <f aca="false">IF($B136="","",IF($N136&lt;&gt;"",$N136,IFERROR(INDEX(Lists!$B$2:$B$13,MATCH($C136,Lists!$A$2:$A$13,0)),"")))</f>
        <v/>
      </c>
      <c r="Q136" s="19" t="str">
        <f aca="true">IF(OR($B136="",$K136=""),"",(TODAY()-$K136)/365.25)</f>
        <v/>
      </c>
      <c r="R136" s="20" t="str">
        <f aca="true">IF(OR($B136="",$K136="",$L136="",$P136=""),"",IF($I136="Disposed",0,IF($O136="Diminishing value",IF($P136&lt;=2,MAX(0,$L136*(1-((TODAY()-$K136)/365.25)/$P136)),$L136*(1-2/$P136)^((TODAY()-$K136)/365.25)),MAX(0,$L136*(1-((TODAY()-$K136)/365.25)/$P136)))))</f>
        <v/>
      </c>
      <c r="S136" s="18" t="str">
        <f aca="false">IF(OR($K136="",$P136=""),"",YEAR($K136)+ROUND($P136,0))</f>
        <v/>
      </c>
      <c r="T136" s="15"/>
      <c r="U136" s="17"/>
      <c r="V136" s="15"/>
      <c r="W136" s="21" t="str">
        <f aca="false">IF(OR($B136="",$I136="Disposed",AND($V136="",$K136=""),IF($U136&lt;&gt;"",$U136,IFERROR(INDEX(Lists!$C$2:$C$13,MATCH($C136,Lists!$A$2:$A$13,0)),""))=""),"",EDATE(IF($V136&lt;&gt;"",$V136,$K136),IF($U136&lt;&gt;"",$U136,IFERROR(INDEX(Lists!$C$2:$C$13,MATCH($C136,Lists!$A$2:$A$13,0)),""))))</f>
        <v/>
      </c>
      <c r="X136" s="14"/>
      <c r="Y136" s="15"/>
      <c r="Z136" s="21" t="str">
        <f aca="false">IF(OR($B136="",$I136="Disposed",$Y136=""),"",$Y136+Lists!$O$4)</f>
        <v/>
      </c>
      <c r="AA136" s="22" t="str">
        <f aca="true">IF($B136="","",IF($I136="Disposed","Disposed",IF(OR($I136="Out of order",$I136="Under repair"),"Out of action",IF(AND($W136&lt;&gt;"",$W136&lt;TODAY()),"Service overdue",IF(AND($Z136&lt;&gt;"",$Z136&lt;TODAY()),"Inspection overdue",IF(AND($T136&lt;&gt;"",$T136&lt;TODAY()),"Warranty expired",IF(AND($W136&lt;&gt;"",$W136&lt;=TODAY()+Lists!$O$2),"Service due soon",IF(AND($T136&lt;&gt;"",$T136&lt;=TODAY()+Lists!$O$3),"Warranty ending",IF(AND($S136&lt;&gt;"",$S136&lt;=YEAR(TODAY())),"Due for replacement","OK")))))))))</f>
        <v/>
      </c>
      <c r="AB136" s="23"/>
    </row>
    <row r="137" customFormat="false" ht="15" hidden="false" customHeight="false" outlineLevel="0" collapsed="false">
      <c r="A137" s="14"/>
      <c r="B137" s="14"/>
      <c r="C137" s="14"/>
      <c r="D137" s="14"/>
      <c r="E137" s="14"/>
      <c r="F137" s="14"/>
      <c r="G137" s="14"/>
      <c r="H137" s="14"/>
      <c r="I137" s="14"/>
      <c r="J137" s="14"/>
      <c r="K137" s="15"/>
      <c r="L137" s="16"/>
      <c r="M137" s="14"/>
      <c r="N137" s="17"/>
      <c r="O137" s="14"/>
      <c r="P137" s="18" t="str">
        <f aca="false">IF($B137="","",IF($N137&lt;&gt;"",$N137,IFERROR(INDEX(Lists!$B$2:$B$13,MATCH($C137,Lists!$A$2:$A$13,0)),"")))</f>
        <v/>
      </c>
      <c r="Q137" s="19" t="str">
        <f aca="true">IF(OR($B137="",$K137=""),"",(TODAY()-$K137)/365.25)</f>
        <v/>
      </c>
      <c r="R137" s="20" t="str">
        <f aca="true">IF(OR($B137="",$K137="",$L137="",$P137=""),"",IF($I137="Disposed",0,IF($O137="Diminishing value",IF($P137&lt;=2,MAX(0,$L137*(1-((TODAY()-$K137)/365.25)/$P137)),$L137*(1-2/$P137)^((TODAY()-$K137)/365.25)),MAX(0,$L137*(1-((TODAY()-$K137)/365.25)/$P137)))))</f>
        <v/>
      </c>
      <c r="S137" s="18" t="str">
        <f aca="false">IF(OR($K137="",$P137=""),"",YEAR($K137)+ROUND($P137,0))</f>
        <v/>
      </c>
      <c r="T137" s="15"/>
      <c r="U137" s="17"/>
      <c r="V137" s="15"/>
      <c r="W137" s="21" t="str">
        <f aca="false">IF(OR($B137="",$I137="Disposed",AND($V137="",$K137=""),IF($U137&lt;&gt;"",$U137,IFERROR(INDEX(Lists!$C$2:$C$13,MATCH($C137,Lists!$A$2:$A$13,0)),""))=""),"",EDATE(IF($V137&lt;&gt;"",$V137,$K137),IF($U137&lt;&gt;"",$U137,IFERROR(INDEX(Lists!$C$2:$C$13,MATCH($C137,Lists!$A$2:$A$13,0)),""))))</f>
        <v/>
      </c>
      <c r="X137" s="14"/>
      <c r="Y137" s="15"/>
      <c r="Z137" s="21" t="str">
        <f aca="false">IF(OR($B137="",$I137="Disposed",$Y137=""),"",$Y137+Lists!$O$4)</f>
        <v/>
      </c>
      <c r="AA137" s="22" t="str">
        <f aca="true">IF($B137="","",IF($I137="Disposed","Disposed",IF(OR($I137="Out of order",$I137="Under repair"),"Out of action",IF(AND($W137&lt;&gt;"",$W137&lt;TODAY()),"Service overdue",IF(AND($Z137&lt;&gt;"",$Z137&lt;TODAY()),"Inspection overdue",IF(AND($T137&lt;&gt;"",$T137&lt;TODAY()),"Warranty expired",IF(AND($W137&lt;&gt;"",$W137&lt;=TODAY()+Lists!$O$2),"Service due soon",IF(AND($T137&lt;&gt;"",$T137&lt;=TODAY()+Lists!$O$3),"Warranty ending",IF(AND($S137&lt;&gt;"",$S137&lt;=YEAR(TODAY())),"Due for replacement","OK")))))))))</f>
        <v/>
      </c>
      <c r="AB137" s="23"/>
    </row>
    <row r="138" customFormat="false" ht="15" hidden="false" customHeight="false" outlineLevel="0" collapsed="false">
      <c r="A138" s="14"/>
      <c r="B138" s="14"/>
      <c r="C138" s="14"/>
      <c r="D138" s="14"/>
      <c r="E138" s="14"/>
      <c r="F138" s="14"/>
      <c r="G138" s="14"/>
      <c r="H138" s="14"/>
      <c r="I138" s="14"/>
      <c r="J138" s="14"/>
      <c r="K138" s="15"/>
      <c r="L138" s="16"/>
      <c r="M138" s="14"/>
      <c r="N138" s="17"/>
      <c r="O138" s="14"/>
      <c r="P138" s="18" t="str">
        <f aca="false">IF($B138="","",IF($N138&lt;&gt;"",$N138,IFERROR(INDEX(Lists!$B$2:$B$13,MATCH($C138,Lists!$A$2:$A$13,0)),"")))</f>
        <v/>
      </c>
      <c r="Q138" s="19" t="str">
        <f aca="true">IF(OR($B138="",$K138=""),"",(TODAY()-$K138)/365.25)</f>
        <v/>
      </c>
      <c r="R138" s="20" t="str">
        <f aca="true">IF(OR($B138="",$K138="",$L138="",$P138=""),"",IF($I138="Disposed",0,IF($O138="Diminishing value",IF($P138&lt;=2,MAX(0,$L138*(1-((TODAY()-$K138)/365.25)/$P138)),$L138*(1-2/$P138)^((TODAY()-$K138)/365.25)),MAX(0,$L138*(1-((TODAY()-$K138)/365.25)/$P138)))))</f>
        <v/>
      </c>
      <c r="S138" s="18" t="str">
        <f aca="false">IF(OR($K138="",$P138=""),"",YEAR($K138)+ROUND($P138,0))</f>
        <v/>
      </c>
      <c r="T138" s="15"/>
      <c r="U138" s="17"/>
      <c r="V138" s="15"/>
      <c r="W138" s="21" t="str">
        <f aca="false">IF(OR($B138="",$I138="Disposed",AND($V138="",$K138=""),IF($U138&lt;&gt;"",$U138,IFERROR(INDEX(Lists!$C$2:$C$13,MATCH($C138,Lists!$A$2:$A$13,0)),""))=""),"",EDATE(IF($V138&lt;&gt;"",$V138,$K138),IF($U138&lt;&gt;"",$U138,IFERROR(INDEX(Lists!$C$2:$C$13,MATCH($C138,Lists!$A$2:$A$13,0)),""))))</f>
        <v/>
      </c>
      <c r="X138" s="14"/>
      <c r="Y138" s="15"/>
      <c r="Z138" s="21" t="str">
        <f aca="false">IF(OR($B138="",$I138="Disposed",$Y138=""),"",$Y138+Lists!$O$4)</f>
        <v/>
      </c>
      <c r="AA138" s="22" t="str">
        <f aca="true">IF($B138="","",IF($I138="Disposed","Disposed",IF(OR($I138="Out of order",$I138="Under repair"),"Out of action",IF(AND($W138&lt;&gt;"",$W138&lt;TODAY()),"Service overdue",IF(AND($Z138&lt;&gt;"",$Z138&lt;TODAY()),"Inspection overdue",IF(AND($T138&lt;&gt;"",$T138&lt;TODAY()),"Warranty expired",IF(AND($W138&lt;&gt;"",$W138&lt;=TODAY()+Lists!$O$2),"Service due soon",IF(AND($T138&lt;&gt;"",$T138&lt;=TODAY()+Lists!$O$3),"Warranty ending",IF(AND($S138&lt;&gt;"",$S138&lt;=YEAR(TODAY())),"Due for replacement","OK")))))))))</f>
        <v/>
      </c>
      <c r="AB138" s="23"/>
    </row>
    <row r="139" customFormat="false" ht="15" hidden="false" customHeight="false" outlineLevel="0" collapsed="false">
      <c r="A139" s="14"/>
      <c r="B139" s="14"/>
      <c r="C139" s="14"/>
      <c r="D139" s="14"/>
      <c r="E139" s="14"/>
      <c r="F139" s="14"/>
      <c r="G139" s="14"/>
      <c r="H139" s="14"/>
      <c r="I139" s="14"/>
      <c r="J139" s="14"/>
      <c r="K139" s="15"/>
      <c r="L139" s="16"/>
      <c r="M139" s="14"/>
      <c r="N139" s="17"/>
      <c r="O139" s="14"/>
      <c r="P139" s="18" t="str">
        <f aca="false">IF($B139="","",IF($N139&lt;&gt;"",$N139,IFERROR(INDEX(Lists!$B$2:$B$13,MATCH($C139,Lists!$A$2:$A$13,0)),"")))</f>
        <v/>
      </c>
      <c r="Q139" s="19" t="str">
        <f aca="true">IF(OR($B139="",$K139=""),"",(TODAY()-$K139)/365.25)</f>
        <v/>
      </c>
      <c r="R139" s="20" t="str">
        <f aca="true">IF(OR($B139="",$K139="",$L139="",$P139=""),"",IF($I139="Disposed",0,IF($O139="Diminishing value",IF($P139&lt;=2,MAX(0,$L139*(1-((TODAY()-$K139)/365.25)/$P139)),$L139*(1-2/$P139)^((TODAY()-$K139)/365.25)),MAX(0,$L139*(1-((TODAY()-$K139)/365.25)/$P139)))))</f>
        <v/>
      </c>
      <c r="S139" s="18" t="str">
        <f aca="false">IF(OR($K139="",$P139=""),"",YEAR($K139)+ROUND($P139,0))</f>
        <v/>
      </c>
      <c r="T139" s="15"/>
      <c r="U139" s="17"/>
      <c r="V139" s="15"/>
      <c r="W139" s="21" t="str">
        <f aca="false">IF(OR($B139="",$I139="Disposed",AND($V139="",$K139=""),IF($U139&lt;&gt;"",$U139,IFERROR(INDEX(Lists!$C$2:$C$13,MATCH($C139,Lists!$A$2:$A$13,0)),""))=""),"",EDATE(IF($V139&lt;&gt;"",$V139,$K139),IF($U139&lt;&gt;"",$U139,IFERROR(INDEX(Lists!$C$2:$C$13,MATCH($C139,Lists!$A$2:$A$13,0)),""))))</f>
        <v/>
      </c>
      <c r="X139" s="14"/>
      <c r="Y139" s="15"/>
      <c r="Z139" s="21" t="str">
        <f aca="false">IF(OR($B139="",$I139="Disposed",$Y139=""),"",$Y139+Lists!$O$4)</f>
        <v/>
      </c>
      <c r="AA139" s="22" t="str">
        <f aca="true">IF($B139="","",IF($I139="Disposed","Disposed",IF(OR($I139="Out of order",$I139="Under repair"),"Out of action",IF(AND($W139&lt;&gt;"",$W139&lt;TODAY()),"Service overdue",IF(AND($Z139&lt;&gt;"",$Z139&lt;TODAY()),"Inspection overdue",IF(AND($T139&lt;&gt;"",$T139&lt;TODAY()),"Warranty expired",IF(AND($W139&lt;&gt;"",$W139&lt;=TODAY()+Lists!$O$2),"Service due soon",IF(AND($T139&lt;&gt;"",$T139&lt;=TODAY()+Lists!$O$3),"Warranty ending",IF(AND($S139&lt;&gt;"",$S139&lt;=YEAR(TODAY())),"Due for replacement","OK")))))))))</f>
        <v/>
      </c>
      <c r="AB139" s="23"/>
    </row>
    <row r="140" customFormat="false" ht="15" hidden="false" customHeight="false" outlineLevel="0" collapsed="false">
      <c r="A140" s="14"/>
      <c r="B140" s="14"/>
      <c r="C140" s="14"/>
      <c r="D140" s="14"/>
      <c r="E140" s="14"/>
      <c r="F140" s="14"/>
      <c r="G140" s="14"/>
      <c r="H140" s="14"/>
      <c r="I140" s="14"/>
      <c r="J140" s="14"/>
      <c r="K140" s="15"/>
      <c r="L140" s="16"/>
      <c r="M140" s="14"/>
      <c r="N140" s="17"/>
      <c r="O140" s="14"/>
      <c r="P140" s="18" t="str">
        <f aca="false">IF($B140="","",IF($N140&lt;&gt;"",$N140,IFERROR(INDEX(Lists!$B$2:$B$13,MATCH($C140,Lists!$A$2:$A$13,0)),"")))</f>
        <v/>
      </c>
      <c r="Q140" s="19" t="str">
        <f aca="true">IF(OR($B140="",$K140=""),"",(TODAY()-$K140)/365.25)</f>
        <v/>
      </c>
      <c r="R140" s="20" t="str">
        <f aca="true">IF(OR($B140="",$K140="",$L140="",$P140=""),"",IF($I140="Disposed",0,IF($O140="Diminishing value",IF($P140&lt;=2,MAX(0,$L140*(1-((TODAY()-$K140)/365.25)/$P140)),$L140*(1-2/$P140)^((TODAY()-$K140)/365.25)),MAX(0,$L140*(1-((TODAY()-$K140)/365.25)/$P140)))))</f>
        <v/>
      </c>
      <c r="S140" s="18" t="str">
        <f aca="false">IF(OR($K140="",$P140=""),"",YEAR($K140)+ROUND($P140,0))</f>
        <v/>
      </c>
      <c r="T140" s="15"/>
      <c r="U140" s="17"/>
      <c r="V140" s="15"/>
      <c r="W140" s="21" t="str">
        <f aca="false">IF(OR($B140="",$I140="Disposed",AND($V140="",$K140=""),IF($U140&lt;&gt;"",$U140,IFERROR(INDEX(Lists!$C$2:$C$13,MATCH($C140,Lists!$A$2:$A$13,0)),""))=""),"",EDATE(IF($V140&lt;&gt;"",$V140,$K140),IF($U140&lt;&gt;"",$U140,IFERROR(INDEX(Lists!$C$2:$C$13,MATCH($C140,Lists!$A$2:$A$13,0)),""))))</f>
        <v/>
      </c>
      <c r="X140" s="14"/>
      <c r="Y140" s="15"/>
      <c r="Z140" s="21" t="str">
        <f aca="false">IF(OR($B140="",$I140="Disposed",$Y140=""),"",$Y140+Lists!$O$4)</f>
        <v/>
      </c>
      <c r="AA140" s="22" t="str">
        <f aca="true">IF($B140="","",IF($I140="Disposed","Disposed",IF(OR($I140="Out of order",$I140="Under repair"),"Out of action",IF(AND($W140&lt;&gt;"",$W140&lt;TODAY()),"Service overdue",IF(AND($Z140&lt;&gt;"",$Z140&lt;TODAY()),"Inspection overdue",IF(AND($T140&lt;&gt;"",$T140&lt;TODAY()),"Warranty expired",IF(AND($W140&lt;&gt;"",$W140&lt;=TODAY()+Lists!$O$2),"Service due soon",IF(AND($T140&lt;&gt;"",$T140&lt;=TODAY()+Lists!$O$3),"Warranty ending",IF(AND($S140&lt;&gt;"",$S140&lt;=YEAR(TODAY())),"Due for replacement","OK")))))))))</f>
        <v/>
      </c>
      <c r="AB140" s="23"/>
    </row>
    <row r="141" customFormat="false" ht="15" hidden="false" customHeight="false" outlineLevel="0" collapsed="false">
      <c r="A141" s="14"/>
      <c r="B141" s="14"/>
      <c r="C141" s="14"/>
      <c r="D141" s="14"/>
      <c r="E141" s="14"/>
      <c r="F141" s="14"/>
      <c r="G141" s="14"/>
      <c r="H141" s="14"/>
      <c r="I141" s="14"/>
      <c r="J141" s="14"/>
      <c r="K141" s="15"/>
      <c r="L141" s="16"/>
      <c r="M141" s="14"/>
      <c r="N141" s="17"/>
      <c r="O141" s="14"/>
      <c r="P141" s="18" t="str">
        <f aca="false">IF($B141="","",IF($N141&lt;&gt;"",$N141,IFERROR(INDEX(Lists!$B$2:$B$13,MATCH($C141,Lists!$A$2:$A$13,0)),"")))</f>
        <v/>
      </c>
      <c r="Q141" s="19" t="str">
        <f aca="true">IF(OR($B141="",$K141=""),"",(TODAY()-$K141)/365.25)</f>
        <v/>
      </c>
      <c r="R141" s="20" t="str">
        <f aca="true">IF(OR($B141="",$K141="",$L141="",$P141=""),"",IF($I141="Disposed",0,IF($O141="Diminishing value",IF($P141&lt;=2,MAX(0,$L141*(1-((TODAY()-$K141)/365.25)/$P141)),$L141*(1-2/$P141)^((TODAY()-$K141)/365.25)),MAX(0,$L141*(1-((TODAY()-$K141)/365.25)/$P141)))))</f>
        <v/>
      </c>
      <c r="S141" s="18" t="str">
        <f aca="false">IF(OR($K141="",$P141=""),"",YEAR($K141)+ROUND($P141,0))</f>
        <v/>
      </c>
      <c r="T141" s="15"/>
      <c r="U141" s="17"/>
      <c r="V141" s="15"/>
      <c r="W141" s="21" t="str">
        <f aca="false">IF(OR($B141="",$I141="Disposed",AND($V141="",$K141=""),IF($U141&lt;&gt;"",$U141,IFERROR(INDEX(Lists!$C$2:$C$13,MATCH($C141,Lists!$A$2:$A$13,0)),""))=""),"",EDATE(IF($V141&lt;&gt;"",$V141,$K141),IF($U141&lt;&gt;"",$U141,IFERROR(INDEX(Lists!$C$2:$C$13,MATCH($C141,Lists!$A$2:$A$13,0)),""))))</f>
        <v/>
      </c>
      <c r="X141" s="14"/>
      <c r="Y141" s="15"/>
      <c r="Z141" s="21" t="str">
        <f aca="false">IF(OR($B141="",$I141="Disposed",$Y141=""),"",$Y141+Lists!$O$4)</f>
        <v/>
      </c>
      <c r="AA141" s="22" t="str">
        <f aca="true">IF($B141="","",IF($I141="Disposed","Disposed",IF(OR($I141="Out of order",$I141="Under repair"),"Out of action",IF(AND($W141&lt;&gt;"",$W141&lt;TODAY()),"Service overdue",IF(AND($Z141&lt;&gt;"",$Z141&lt;TODAY()),"Inspection overdue",IF(AND($T141&lt;&gt;"",$T141&lt;TODAY()),"Warranty expired",IF(AND($W141&lt;&gt;"",$W141&lt;=TODAY()+Lists!$O$2),"Service due soon",IF(AND($T141&lt;&gt;"",$T141&lt;=TODAY()+Lists!$O$3),"Warranty ending",IF(AND($S141&lt;&gt;"",$S141&lt;=YEAR(TODAY())),"Due for replacement","OK")))))))))</f>
        <v/>
      </c>
      <c r="AB141" s="23"/>
    </row>
    <row r="142" customFormat="false" ht="15" hidden="false" customHeight="false" outlineLevel="0" collapsed="false">
      <c r="A142" s="14"/>
      <c r="B142" s="14"/>
      <c r="C142" s="14"/>
      <c r="D142" s="14"/>
      <c r="E142" s="14"/>
      <c r="F142" s="14"/>
      <c r="G142" s="14"/>
      <c r="H142" s="14"/>
      <c r="I142" s="14"/>
      <c r="J142" s="14"/>
      <c r="K142" s="15"/>
      <c r="L142" s="16"/>
      <c r="M142" s="14"/>
      <c r="N142" s="17"/>
      <c r="O142" s="14"/>
      <c r="P142" s="18" t="str">
        <f aca="false">IF($B142="","",IF($N142&lt;&gt;"",$N142,IFERROR(INDEX(Lists!$B$2:$B$13,MATCH($C142,Lists!$A$2:$A$13,0)),"")))</f>
        <v/>
      </c>
      <c r="Q142" s="19" t="str">
        <f aca="true">IF(OR($B142="",$K142=""),"",(TODAY()-$K142)/365.25)</f>
        <v/>
      </c>
      <c r="R142" s="20" t="str">
        <f aca="true">IF(OR($B142="",$K142="",$L142="",$P142=""),"",IF($I142="Disposed",0,IF($O142="Diminishing value",IF($P142&lt;=2,MAX(0,$L142*(1-((TODAY()-$K142)/365.25)/$P142)),$L142*(1-2/$P142)^((TODAY()-$K142)/365.25)),MAX(0,$L142*(1-((TODAY()-$K142)/365.25)/$P142)))))</f>
        <v/>
      </c>
      <c r="S142" s="18" t="str">
        <f aca="false">IF(OR($K142="",$P142=""),"",YEAR($K142)+ROUND($P142,0))</f>
        <v/>
      </c>
      <c r="T142" s="15"/>
      <c r="U142" s="17"/>
      <c r="V142" s="15"/>
      <c r="W142" s="21" t="str">
        <f aca="false">IF(OR($B142="",$I142="Disposed",AND($V142="",$K142=""),IF($U142&lt;&gt;"",$U142,IFERROR(INDEX(Lists!$C$2:$C$13,MATCH($C142,Lists!$A$2:$A$13,0)),""))=""),"",EDATE(IF($V142&lt;&gt;"",$V142,$K142),IF($U142&lt;&gt;"",$U142,IFERROR(INDEX(Lists!$C$2:$C$13,MATCH($C142,Lists!$A$2:$A$13,0)),""))))</f>
        <v/>
      </c>
      <c r="X142" s="14"/>
      <c r="Y142" s="15"/>
      <c r="Z142" s="21" t="str">
        <f aca="false">IF(OR($B142="",$I142="Disposed",$Y142=""),"",$Y142+Lists!$O$4)</f>
        <v/>
      </c>
      <c r="AA142" s="22" t="str">
        <f aca="true">IF($B142="","",IF($I142="Disposed","Disposed",IF(OR($I142="Out of order",$I142="Under repair"),"Out of action",IF(AND($W142&lt;&gt;"",$W142&lt;TODAY()),"Service overdue",IF(AND($Z142&lt;&gt;"",$Z142&lt;TODAY()),"Inspection overdue",IF(AND($T142&lt;&gt;"",$T142&lt;TODAY()),"Warranty expired",IF(AND($W142&lt;&gt;"",$W142&lt;=TODAY()+Lists!$O$2),"Service due soon",IF(AND($T142&lt;&gt;"",$T142&lt;=TODAY()+Lists!$O$3),"Warranty ending",IF(AND($S142&lt;&gt;"",$S142&lt;=YEAR(TODAY())),"Due for replacement","OK")))))))))</f>
        <v/>
      </c>
      <c r="AB142" s="23"/>
    </row>
    <row r="143" customFormat="false" ht="15" hidden="false" customHeight="false" outlineLevel="0" collapsed="false">
      <c r="A143" s="14"/>
      <c r="B143" s="14"/>
      <c r="C143" s="14"/>
      <c r="D143" s="14"/>
      <c r="E143" s="14"/>
      <c r="F143" s="14"/>
      <c r="G143" s="14"/>
      <c r="H143" s="14"/>
      <c r="I143" s="14"/>
      <c r="J143" s="14"/>
      <c r="K143" s="15"/>
      <c r="L143" s="16"/>
      <c r="M143" s="14"/>
      <c r="N143" s="17"/>
      <c r="O143" s="14"/>
      <c r="P143" s="18" t="str">
        <f aca="false">IF($B143="","",IF($N143&lt;&gt;"",$N143,IFERROR(INDEX(Lists!$B$2:$B$13,MATCH($C143,Lists!$A$2:$A$13,0)),"")))</f>
        <v/>
      </c>
      <c r="Q143" s="19" t="str">
        <f aca="true">IF(OR($B143="",$K143=""),"",(TODAY()-$K143)/365.25)</f>
        <v/>
      </c>
      <c r="R143" s="20" t="str">
        <f aca="true">IF(OR($B143="",$K143="",$L143="",$P143=""),"",IF($I143="Disposed",0,IF($O143="Diminishing value",IF($P143&lt;=2,MAX(0,$L143*(1-((TODAY()-$K143)/365.25)/$P143)),$L143*(1-2/$P143)^((TODAY()-$K143)/365.25)),MAX(0,$L143*(1-((TODAY()-$K143)/365.25)/$P143)))))</f>
        <v/>
      </c>
      <c r="S143" s="18" t="str">
        <f aca="false">IF(OR($K143="",$P143=""),"",YEAR($K143)+ROUND($P143,0))</f>
        <v/>
      </c>
      <c r="T143" s="15"/>
      <c r="U143" s="17"/>
      <c r="V143" s="15"/>
      <c r="W143" s="21" t="str">
        <f aca="false">IF(OR($B143="",$I143="Disposed",AND($V143="",$K143=""),IF($U143&lt;&gt;"",$U143,IFERROR(INDEX(Lists!$C$2:$C$13,MATCH($C143,Lists!$A$2:$A$13,0)),""))=""),"",EDATE(IF($V143&lt;&gt;"",$V143,$K143),IF($U143&lt;&gt;"",$U143,IFERROR(INDEX(Lists!$C$2:$C$13,MATCH($C143,Lists!$A$2:$A$13,0)),""))))</f>
        <v/>
      </c>
      <c r="X143" s="14"/>
      <c r="Y143" s="15"/>
      <c r="Z143" s="21" t="str">
        <f aca="false">IF(OR($B143="",$I143="Disposed",$Y143=""),"",$Y143+Lists!$O$4)</f>
        <v/>
      </c>
      <c r="AA143" s="22" t="str">
        <f aca="true">IF($B143="","",IF($I143="Disposed","Disposed",IF(OR($I143="Out of order",$I143="Under repair"),"Out of action",IF(AND($W143&lt;&gt;"",$W143&lt;TODAY()),"Service overdue",IF(AND($Z143&lt;&gt;"",$Z143&lt;TODAY()),"Inspection overdue",IF(AND($T143&lt;&gt;"",$T143&lt;TODAY()),"Warranty expired",IF(AND($W143&lt;&gt;"",$W143&lt;=TODAY()+Lists!$O$2),"Service due soon",IF(AND($T143&lt;&gt;"",$T143&lt;=TODAY()+Lists!$O$3),"Warranty ending",IF(AND($S143&lt;&gt;"",$S143&lt;=YEAR(TODAY())),"Due for replacement","OK")))))))))</f>
        <v/>
      </c>
      <c r="AB143" s="23"/>
    </row>
    <row r="144" customFormat="false" ht="15" hidden="false" customHeight="false" outlineLevel="0" collapsed="false">
      <c r="A144" s="14"/>
      <c r="B144" s="14"/>
      <c r="C144" s="14"/>
      <c r="D144" s="14"/>
      <c r="E144" s="14"/>
      <c r="F144" s="14"/>
      <c r="G144" s="14"/>
      <c r="H144" s="14"/>
      <c r="I144" s="14"/>
      <c r="J144" s="14"/>
      <c r="K144" s="15"/>
      <c r="L144" s="16"/>
      <c r="M144" s="14"/>
      <c r="N144" s="17"/>
      <c r="O144" s="14"/>
      <c r="P144" s="18" t="str">
        <f aca="false">IF($B144="","",IF($N144&lt;&gt;"",$N144,IFERROR(INDEX(Lists!$B$2:$B$13,MATCH($C144,Lists!$A$2:$A$13,0)),"")))</f>
        <v/>
      </c>
      <c r="Q144" s="19" t="str">
        <f aca="true">IF(OR($B144="",$K144=""),"",(TODAY()-$K144)/365.25)</f>
        <v/>
      </c>
      <c r="R144" s="20" t="str">
        <f aca="true">IF(OR($B144="",$K144="",$L144="",$P144=""),"",IF($I144="Disposed",0,IF($O144="Diminishing value",IF($P144&lt;=2,MAX(0,$L144*(1-((TODAY()-$K144)/365.25)/$P144)),$L144*(1-2/$P144)^((TODAY()-$K144)/365.25)),MAX(0,$L144*(1-((TODAY()-$K144)/365.25)/$P144)))))</f>
        <v/>
      </c>
      <c r="S144" s="18" t="str">
        <f aca="false">IF(OR($K144="",$P144=""),"",YEAR($K144)+ROUND($P144,0))</f>
        <v/>
      </c>
      <c r="T144" s="15"/>
      <c r="U144" s="17"/>
      <c r="V144" s="15"/>
      <c r="W144" s="21" t="str">
        <f aca="false">IF(OR($B144="",$I144="Disposed",AND($V144="",$K144=""),IF($U144&lt;&gt;"",$U144,IFERROR(INDEX(Lists!$C$2:$C$13,MATCH($C144,Lists!$A$2:$A$13,0)),""))=""),"",EDATE(IF($V144&lt;&gt;"",$V144,$K144),IF($U144&lt;&gt;"",$U144,IFERROR(INDEX(Lists!$C$2:$C$13,MATCH($C144,Lists!$A$2:$A$13,0)),""))))</f>
        <v/>
      </c>
      <c r="X144" s="14"/>
      <c r="Y144" s="15"/>
      <c r="Z144" s="21" t="str">
        <f aca="false">IF(OR($B144="",$I144="Disposed",$Y144=""),"",$Y144+Lists!$O$4)</f>
        <v/>
      </c>
      <c r="AA144" s="22" t="str">
        <f aca="true">IF($B144="","",IF($I144="Disposed","Disposed",IF(OR($I144="Out of order",$I144="Under repair"),"Out of action",IF(AND($W144&lt;&gt;"",$W144&lt;TODAY()),"Service overdue",IF(AND($Z144&lt;&gt;"",$Z144&lt;TODAY()),"Inspection overdue",IF(AND($T144&lt;&gt;"",$T144&lt;TODAY()),"Warranty expired",IF(AND($W144&lt;&gt;"",$W144&lt;=TODAY()+Lists!$O$2),"Service due soon",IF(AND($T144&lt;&gt;"",$T144&lt;=TODAY()+Lists!$O$3),"Warranty ending",IF(AND($S144&lt;&gt;"",$S144&lt;=YEAR(TODAY())),"Due for replacement","OK")))))))))</f>
        <v/>
      </c>
      <c r="AB144" s="23"/>
    </row>
    <row r="145" customFormat="false" ht="15" hidden="false" customHeight="false" outlineLevel="0" collapsed="false">
      <c r="A145" s="14"/>
      <c r="B145" s="14"/>
      <c r="C145" s="14"/>
      <c r="D145" s="14"/>
      <c r="E145" s="14"/>
      <c r="F145" s="14"/>
      <c r="G145" s="14"/>
      <c r="H145" s="14"/>
      <c r="I145" s="14"/>
      <c r="J145" s="14"/>
      <c r="K145" s="15"/>
      <c r="L145" s="16"/>
      <c r="M145" s="14"/>
      <c r="N145" s="17"/>
      <c r="O145" s="14"/>
      <c r="P145" s="18" t="str">
        <f aca="false">IF($B145="","",IF($N145&lt;&gt;"",$N145,IFERROR(INDEX(Lists!$B$2:$B$13,MATCH($C145,Lists!$A$2:$A$13,0)),"")))</f>
        <v/>
      </c>
      <c r="Q145" s="19" t="str">
        <f aca="true">IF(OR($B145="",$K145=""),"",(TODAY()-$K145)/365.25)</f>
        <v/>
      </c>
      <c r="R145" s="20" t="str">
        <f aca="true">IF(OR($B145="",$K145="",$L145="",$P145=""),"",IF($I145="Disposed",0,IF($O145="Diminishing value",IF($P145&lt;=2,MAX(0,$L145*(1-((TODAY()-$K145)/365.25)/$P145)),$L145*(1-2/$P145)^((TODAY()-$K145)/365.25)),MAX(0,$L145*(1-((TODAY()-$K145)/365.25)/$P145)))))</f>
        <v/>
      </c>
      <c r="S145" s="18" t="str">
        <f aca="false">IF(OR($K145="",$P145=""),"",YEAR($K145)+ROUND($P145,0))</f>
        <v/>
      </c>
      <c r="T145" s="15"/>
      <c r="U145" s="17"/>
      <c r="V145" s="15"/>
      <c r="W145" s="21" t="str">
        <f aca="false">IF(OR($B145="",$I145="Disposed",AND($V145="",$K145=""),IF($U145&lt;&gt;"",$U145,IFERROR(INDEX(Lists!$C$2:$C$13,MATCH($C145,Lists!$A$2:$A$13,0)),""))=""),"",EDATE(IF($V145&lt;&gt;"",$V145,$K145),IF($U145&lt;&gt;"",$U145,IFERROR(INDEX(Lists!$C$2:$C$13,MATCH($C145,Lists!$A$2:$A$13,0)),""))))</f>
        <v/>
      </c>
      <c r="X145" s="14"/>
      <c r="Y145" s="15"/>
      <c r="Z145" s="21" t="str">
        <f aca="false">IF(OR($B145="",$I145="Disposed",$Y145=""),"",$Y145+Lists!$O$4)</f>
        <v/>
      </c>
      <c r="AA145" s="22" t="str">
        <f aca="true">IF($B145="","",IF($I145="Disposed","Disposed",IF(OR($I145="Out of order",$I145="Under repair"),"Out of action",IF(AND($W145&lt;&gt;"",$W145&lt;TODAY()),"Service overdue",IF(AND($Z145&lt;&gt;"",$Z145&lt;TODAY()),"Inspection overdue",IF(AND($T145&lt;&gt;"",$T145&lt;TODAY()),"Warranty expired",IF(AND($W145&lt;&gt;"",$W145&lt;=TODAY()+Lists!$O$2),"Service due soon",IF(AND($T145&lt;&gt;"",$T145&lt;=TODAY()+Lists!$O$3),"Warranty ending",IF(AND($S145&lt;&gt;"",$S145&lt;=YEAR(TODAY())),"Due for replacement","OK")))))))))</f>
        <v/>
      </c>
      <c r="AB145" s="23"/>
    </row>
    <row r="146" customFormat="false" ht="15" hidden="false" customHeight="false" outlineLevel="0" collapsed="false">
      <c r="A146" s="14"/>
      <c r="B146" s="14"/>
      <c r="C146" s="14"/>
      <c r="D146" s="14"/>
      <c r="E146" s="14"/>
      <c r="F146" s="14"/>
      <c r="G146" s="14"/>
      <c r="H146" s="14"/>
      <c r="I146" s="14"/>
      <c r="J146" s="14"/>
      <c r="K146" s="15"/>
      <c r="L146" s="16"/>
      <c r="M146" s="14"/>
      <c r="N146" s="17"/>
      <c r="O146" s="14"/>
      <c r="P146" s="18" t="str">
        <f aca="false">IF($B146="","",IF($N146&lt;&gt;"",$N146,IFERROR(INDEX(Lists!$B$2:$B$13,MATCH($C146,Lists!$A$2:$A$13,0)),"")))</f>
        <v/>
      </c>
      <c r="Q146" s="19" t="str">
        <f aca="true">IF(OR($B146="",$K146=""),"",(TODAY()-$K146)/365.25)</f>
        <v/>
      </c>
      <c r="R146" s="20" t="str">
        <f aca="true">IF(OR($B146="",$K146="",$L146="",$P146=""),"",IF($I146="Disposed",0,IF($O146="Diminishing value",IF($P146&lt;=2,MAX(0,$L146*(1-((TODAY()-$K146)/365.25)/$P146)),$L146*(1-2/$P146)^((TODAY()-$K146)/365.25)),MAX(0,$L146*(1-((TODAY()-$K146)/365.25)/$P146)))))</f>
        <v/>
      </c>
      <c r="S146" s="18" t="str">
        <f aca="false">IF(OR($K146="",$P146=""),"",YEAR($K146)+ROUND($P146,0))</f>
        <v/>
      </c>
      <c r="T146" s="15"/>
      <c r="U146" s="17"/>
      <c r="V146" s="15"/>
      <c r="W146" s="21" t="str">
        <f aca="false">IF(OR($B146="",$I146="Disposed",AND($V146="",$K146=""),IF($U146&lt;&gt;"",$U146,IFERROR(INDEX(Lists!$C$2:$C$13,MATCH($C146,Lists!$A$2:$A$13,0)),""))=""),"",EDATE(IF($V146&lt;&gt;"",$V146,$K146),IF($U146&lt;&gt;"",$U146,IFERROR(INDEX(Lists!$C$2:$C$13,MATCH($C146,Lists!$A$2:$A$13,0)),""))))</f>
        <v/>
      </c>
      <c r="X146" s="14"/>
      <c r="Y146" s="15"/>
      <c r="Z146" s="21" t="str">
        <f aca="false">IF(OR($B146="",$I146="Disposed",$Y146=""),"",$Y146+Lists!$O$4)</f>
        <v/>
      </c>
      <c r="AA146" s="22" t="str">
        <f aca="true">IF($B146="","",IF($I146="Disposed","Disposed",IF(OR($I146="Out of order",$I146="Under repair"),"Out of action",IF(AND($W146&lt;&gt;"",$W146&lt;TODAY()),"Service overdue",IF(AND($Z146&lt;&gt;"",$Z146&lt;TODAY()),"Inspection overdue",IF(AND($T146&lt;&gt;"",$T146&lt;TODAY()),"Warranty expired",IF(AND($W146&lt;&gt;"",$W146&lt;=TODAY()+Lists!$O$2),"Service due soon",IF(AND($T146&lt;&gt;"",$T146&lt;=TODAY()+Lists!$O$3),"Warranty ending",IF(AND($S146&lt;&gt;"",$S146&lt;=YEAR(TODAY())),"Due for replacement","OK")))))))))</f>
        <v/>
      </c>
      <c r="AB146" s="23"/>
    </row>
    <row r="147" customFormat="false" ht="15" hidden="false" customHeight="false" outlineLevel="0" collapsed="false">
      <c r="A147" s="14"/>
      <c r="B147" s="14"/>
      <c r="C147" s="14"/>
      <c r="D147" s="14"/>
      <c r="E147" s="14"/>
      <c r="F147" s="14"/>
      <c r="G147" s="14"/>
      <c r="H147" s="14"/>
      <c r="I147" s="14"/>
      <c r="J147" s="14"/>
      <c r="K147" s="15"/>
      <c r="L147" s="16"/>
      <c r="M147" s="14"/>
      <c r="N147" s="17"/>
      <c r="O147" s="14"/>
      <c r="P147" s="18" t="str">
        <f aca="false">IF($B147="","",IF($N147&lt;&gt;"",$N147,IFERROR(INDEX(Lists!$B$2:$B$13,MATCH($C147,Lists!$A$2:$A$13,0)),"")))</f>
        <v/>
      </c>
      <c r="Q147" s="19" t="str">
        <f aca="true">IF(OR($B147="",$K147=""),"",(TODAY()-$K147)/365.25)</f>
        <v/>
      </c>
      <c r="R147" s="20" t="str">
        <f aca="true">IF(OR($B147="",$K147="",$L147="",$P147=""),"",IF($I147="Disposed",0,IF($O147="Diminishing value",IF($P147&lt;=2,MAX(0,$L147*(1-((TODAY()-$K147)/365.25)/$P147)),$L147*(1-2/$P147)^((TODAY()-$K147)/365.25)),MAX(0,$L147*(1-((TODAY()-$K147)/365.25)/$P147)))))</f>
        <v/>
      </c>
      <c r="S147" s="18" t="str">
        <f aca="false">IF(OR($K147="",$P147=""),"",YEAR($K147)+ROUND($P147,0))</f>
        <v/>
      </c>
      <c r="T147" s="15"/>
      <c r="U147" s="17"/>
      <c r="V147" s="15"/>
      <c r="W147" s="21" t="str">
        <f aca="false">IF(OR($B147="",$I147="Disposed",AND($V147="",$K147=""),IF($U147&lt;&gt;"",$U147,IFERROR(INDEX(Lists!$C$2:$C$13,MATCH($C147,Lists!$A$2:$A$13,0)),""))=""),"",EDATE(IF($V147&lt;&gt;"",$V147,$K147),IF($U147&lt;&gt;"",$U147,IFERROR(INDEX(Lists!$C$2:$C$13,MATCH($C147,Lists!$A$2:$A$13,0)),""))))</f>
        <v/>
      </c>
      <c r="X147" s="14"/>
      <c r="Y147" s="15"/>
      <c r="Z147" s="21" t="str">
        <f aca="false">IF(OR($B147="",$I147="Disposed",$Y147=""),"",$Y147+Lists!$O$4)</f>
        <v/>
      </c>
      <c r="AA147" s="22" t="str">
        <f aca="true">IF($B147="","",IF($I147="Disposed","Disposed",IF(OR($I147="Out of order",$I147="Under repair"),"Out of action",IF(AND($W147&lt;&gt;"",$W147&lt;TODAY()),"Service overdue",IF(AND($Z147&lt;&gt;"",$Z147&lt;TODAY()),"Inspection overdue",IF(AND($T147&lt;&gt;"",$T147&lt;TODAY()),"Warranty expired",IF(AND($W147&lt;&gt;"",$W147&lt;=TODAY()+Lists!$O$2),"Service due soon",IF(AND($T147&lt;&gt;"",$T147&lt;=TODAY()+Lists!$O$3),"Warranty ending",IF(AND($S147&lt;&gt;"",$S147&lt;=YEAR(TODAY())),"Due for replacement","OK")))))))))</f>
        <v/>
      </c>
      <c r="AB147" s="23"/>
    </row>
    <row r="148" customFormat="false" ht="15" hidden="false" customHeight="false" outlineLevel="0" collapsed="false">
      <c r="A148" s="14"/>
      <c r="B148" s="14"/>
      <c r="C148" s="14"/>
      <c r="D148" s="14"/>
      <c r="E148" s="14"/>
      <c r="F148" s="14"/>
      <c r="G148" s="14"/>
      <c r="H148" s="14"/>
      <c r="I148" s="14"/>
      <c r="J148" s="14"/>
      <c r="K148" s="15"/>
      <c r="L148" s="16"/>
      <c r="M148" s="14"/>
      <c r="N148" s="17"/>
      <c r="O148" s="14"/>
      <c r="P148" s="18" t="str">
        <f aca="false">IF($B148="","",IF($N148&lt;&gt;"",$N148,IFERROR(INDEX(Lists!$B$2:$B$13,MATCH($C148,Lists!$A$2:$A$13,0)),"")))</f>
        <v/>
      </c>
      <c r="Q148" s="19" t="str">
        <f aca="true">IF(OR($B148="",$K148=""),"",(TODAY()-$K148)/365.25)</f>
        <v/>
      </c>
      <c r="R148" s="20" t="str">
        <f aca="true">IF(OR($B148="",$K148="",$L148="",$P148=""),"",IF($I148="Disposed",0,IF($O148="Diminishing value",IF($P148&lt;=2,MAX(0,$L148*(1-((TODAY()-$K148)/365.25)/$P148)),$L148*(1-2/$P148)^((TODAY()-$K148)/365.25)),MAX(0,$L148*(1-((TODAY()-$K148)/365.25)/$P148)))))</f>
        <v/>
      </c>
      <c r="S148" s="18" t="str">
        <f aca="false">IF(OR($K148="",$P148=""),"",YEAR($K148)+ROUND($P148,0))</f>
        <v/>
      </c>
      <c r="T148" s="15"/>
      <c r="U148" s="17"/>
      <c r="V148" s="15"/>
      <c r="W148" s="21" t="str">
        <f aca="false">IF(OR($B148="",$I148="Disposed",AND($V148="",$K148=""),IF($U148&lt;&gt;"",$U148,IFERROR(INDEX(Lists!$C$2:$C$13,MATCH($C148,Lists!$A$2:$A$13,0)),""))=""),"",EDATE(IF($V148&lt;&gt;"",$V148,$K148),IF($U148&lt;&gt;"",$U148,IFERROR(INDEX(Lists!$C$2:$C$13,MATCH($C148,Lists!$A$2:$A$13,0)),""))))</f>
        <v/>
      </c>
      <c r="X148" s="14"/>
      <c r="Y148" s="15"/>
      <c r="Z148" s="21" t="str">
        <f aca="false">IF(OR($B148="",$I148="Disposed",$Y148=""),"",$Y148+Lists!$O$4)</f>
        <v/>
      </c>
      <c r="AA148" s="22" t="str">
        <f aca="true">IF($B148="","",IF($I148="Disposed","Disposed",IF(OR($I148="Out of order",$I148="Under repair"),"Out of action",IF(AND($W148&lt;&gt;"",$W148&lt;TODAY()),"Service overdue",IF(AND($Z148&lt;&gt;"",$Z148&lt;TODAY()),"Inspection overdue",IF(AND($T148&lt;&gt;"",$T148&lt;TODAY()),"Warranty expired",IF(AND($W148&lt;&gt;"",$W148&lt;=TODAY()+Lists!$O$2),"Service due soon",IF(AND($T148&lt;&gt;"",$T148&lt;=TODAY()+Lists!$O$3),"Warranty ending",IF(AND($S148&lt;&gt;"",$S148&lt;=YEAR(TODAY())),"Due for replacement","OK")))))))))</f>
        <v/>
      </c>
      <c r="AB148" s="23"/>
    </row>
    <row r="149" customFormat="false" ht="15" hidden="false" customHeight="false" outlineLevel="0" collapsed="false">
      <c r="A149" s="14"/>
      <c r="B149" s="14"/>
      <c r="C149" s="14"/>
      <c r="D149" s="14"/>
      <c r="E149" s="14"/>
      <c r="F149" s="14"/>
      <c r="G149" s="14"/>
      <c r="H149" s="14"/>
      <c r="I149" s="14"/>
      <c r="J149" s="14"/>
      <c r="K149" s="15"/>
      <c r="L149" s="16"/>
      <c r="M149" s="14"/>
      <c r="N149" s="17"/>
      <c r="O149" s="14"/>
      <c r="P149" s="18" t="str">
        <f aca="false">IF($B149="","",IF($N149&lt;&gt;"",$N149,IFERROR(INDEX(Lists!$B$2:$B$13,MATCH($C149,Lists!$A$2:$A$13,0)),"")))</f>
        <v/>
      </c>
      <c r="Q149" s="19" t="str">
        <f aca="true">IF(OR($B149="",$K149=""),"",(TODAY()-$K149)/365.25)</f>
        <v/>
      </c>
      <c r="R149" s="20" t="str">
        <f aca="true">IF(OR($B149="",$K149="",$L149="",$P149=""),"",IF($I149="Disposed",0,IF($O149="Diminishing value",IF($P149&lt;=2,MAX(0,$L149*(1-((TODAY()-$K149)/365.25)/$P149)),$L149*(1-2/$P149)^((TODAY()-$K149)/365.25)),MAX(0,$L149*(1-((TODAY()-$K149)/365.25)/$P149)))))</f>
        <v/>
      </c>
      <c r="S149" s="18" t="str">
        <f aca="false">IF(OR($K149="",$P149=""),"",YEAR($K149)+ROUND($P149,0))</f>
        <v/>
      </c>
      <c r="T149" s="15"/>
      <c r="U149" s="17"/>
      <c r="V149" s="15"/>
      <c r="W149" s="21" t="str">
        <f aca="false">IF(OR($B149="",$I149="Disposed",AND($V149="",$K149=""),IF($U149&lt;&gt;"",$U149,IFERROR(INDEX(Lists!$C$2:$C$13,MATCH($C149,Lists!$A$2:$A$13,0)),""))=""),"",EDATE(IF($V149&lt;&gt;"",$V149,$K149),IF($U149&lt;&gt;"",$U149,IFERROR(INDEX(Lists!$C$2:$C$13,MATCH($C149,Lists!$A$2:$A$13,0)),""))))</f>
        <v/>
      </c>
      <c r="X149" s="14"/>
      <c r="Y149" s="15"/>
      <c r="Z149" s="21" t="str">
        <f aca="false">IF(OR($B149="",$I149="Disposed",$Y149=""),"",$Y149+Lists!$O$4)</f>
        <v/>
      </c>
      <c r="AA149" s="22" t="str">
        <f aca="true">IF($B149="","",IF($I149="Disposed","Disposed",IF(OR($I149="Out of order",$I149="Under repair"),"Out of action",IF(AND($W149&lt;&gt;"",$W149&lt;TODAY()),"Service overdue",IF(AND($Z149&lt;&gt;"",$Z149&lt;TODAY()),"Inspection overdue",IF(AND($T149&lt;&gt;"",$T149&lt;TODAY()),"Warranty expired",IF(AND($W149&lt;&gt;"",$W149&lt;=TODAY()+Lists!$O$2),"Service due soon",IF(AND($T149&lt;&gt;"",$T149&lt;=TODAY()+Lists!$O$3),"Warranty ending",IF(AND($S149&lt;&gt;"",$S149&lt;=YEAR(TODAY())),"Due for replacement","OK")))))))))</f>
        <v/>
      </c>
      <c r="AB149" s="23"/>
    </row>
    <row r="150" customFormat="false" ht="15" hidden="false" customHeight="false" outlineLevel="0" collapsed="false">
      <c r="A150" s="14"/>
      <c r="B150" s="14"/>
      <c r="C150" s="14"/>
      <c r="D150" s="14"/>
      <c r="E150" s="14"/>
      <c r="F150" s="14"/>
      <c r="G150" s="14"/>
      <c r="H150" s="14"/>
      <c r="I150" s="14"/>
      <c r="J150" s="14"/>
      <c r="K150" s="15"/>
      <c r="L150" s="16"/>
      <c r="M150" s="14"/>
      <c r="N150" s="17"/>
      <c r="O150" s="14"/>
      <c r="P150" s="18" t="str">
        <f aca="false">IF($B150="","",IF($N150&lt;&gt;"",$N150,IFERROR(INDEX(Lists!$B$2:$B$13,MATCH($C150,Lists!$A$2:$A$13,0)),"")))</f>
        <v/>
      </c>
      <c r="Q150" s="19" t="str">
        <f aca="true">IF(OR($B150="",$K150=""),"",(TODAY()-$K150)/365.25)</f>
        <v/>
      </c>
      <c r="R150" s="20" t="str">
        <f aca="true">IF(OR($B150="",$K150="",$L150="",$P150=""),"",IF($I150="Disposed",0,IF($O150="Diminishing value",IF($P150&lt;=2,MAX(0,$L150*(1-((TODAY()-$K150)/365.25)/$P150)),$L150*(1-2/$P150)^((TODAY()-$K150)/365.25)),MAX(0,$L150*(1-((TODAY()-$K150)/365.25)/$P150)))))</f>
        <v/>
      </c>
      <c r="S150" s="18" t="str">
        <f aca="false">IF(OR($K150="",$P150=""),"",YEAR($K150)+ROUND($P150,0))</f>
        <v/>
      </c>
      <c r="T150" s="15"/>
      <c r="U150" s="17"/>
      <c r="V150" s="15"/>
      <c r="W150" s="21" t="str">
        <f aca="false">IF(OR($B150="",$I150="Disposed",AND($V150="",$K150=""),IF($U150&lt;&gt;"",$U150,IFERROR(INDEX(Lists!$C$2:$C$13,MATCH($C150,Lists!$A$2:$A$13,0)),""))=""),"",EDATE(IF($V150&lt;&gt;"",$V150,$K150),IF($U150&lt;&gt;"",$U150,IFERROR(INDEX(Lists!$C$2:$C$13,MATCH($C150,Lists!$A$2:$A$13,0)),""))))</f>
        <v/>
      </c>
      <c r="X150" s="14"/>
      <c r="Y150" s="15"/>
      <c r="Z150" s="21" t="str">
        <f aca="false">IF(OR($B150="",$I150="Disposed",$Y150=""),"",$Y150+Lists!$O$4)</f>
        <v/>
      </c>
      <c r="AA150" s="22" t="str">
        <f aca="true">IF($B150="","",IF($I150="Disposed","Disposed",IF(OR($I150="Out of order",$I150="Under repair"),"Out of action",IF(AND($W150&lt;&gt;"",$W150&lt;TODAY()),"Service overdue",IF(AND($Z150&lt;&gt;"",$Z150&lt;TODAY()),"Inspection overdue",IF(AND($T150&lt;&gt;"",$T150&lt;TODAY()),"Warranty expired",IF(AND($W150&lt;&gt;"",$W150&lt;=TODAY()+Lists!$O$2),"Service due soon",IF(AND($T150&lt;&gt;"",$T150&lt;=TODAY()+Lists!$O$3),"Warranty ending",IF(AND($S150&lt;&gt;"",$S150&lt;=YEAR(TODAY())),"Due for replacement","OK")))))))))</f>
        <v/>
      </c>
      <c r="AB150" s="23"/>
    </row>
    <row r="151" customFormat="false" ht="15" hidden="false" customHeight="false" outlineLevel="0" collapsed="false">
      <c r="A151" s="14"/>
      <c r="B151" s="14"/>
      <c r="C151" s="14"/>
      <c r="D151" s="14"/>
      <c r="E151" s="14"/>
      <c r="F151" s="14"/>
      <c r="G151" s="14"/>
      <c r="H151" s="14"/>
      <c r="I151" s="14"/>
      <c r="J151" s="14"/>
      <c r="K151" s="15"/>
      <c r="L151" s="16"/>
      <c r="M151" s="14"/>
      <c r="N151" s="17"/>
      <c r="O151" s="14"/>
      <c r="P151" s="18" t="str">
        <f aca="false">IF($B151="","",IF($N151&lt;&gt;"",$N151,IFERROR(INDEX(Lists!$B$2:$B$13,MATCH($C151,Lists!$A$2:$A$13,0)),"")))</f>
        <v/>
      </c>
      <c r="Q151" s="19" t="str">
        <f aca="true">IF(OR($B151="",$K151=""),"",(TODAY()-$K151)/365.25)</f>
        <v/>
      </c>
      <c r="R151" s="20" t="str">
        <f aca="true">IF(OR($B151="",$K151="",$L151="",$P151=""),"",IF($I151="Disposed",0,IF($O151="Diminishing value",IF($P151&lt;=2,MAX(0,$L151*(1-((TODAY()-$K151)/365.25)/$P151)),$L151*(1-2/$P151)^((TODAY()-$K151)/365.25)),MAX(0,$L151*(1-((TODAY()-$K151)/365.25)/$P151)))))</f>
        <v/>
      </c>
      <c r="S151" s="18" t="str">
        <f aca="false">IF(OR($K151="",$P151=""),"",YEAR($K151)+ROUND($P151,0))</f>
        <v/>
      </c>
      <c r="T151" s="15"/>
      <c r="U151" s="17"/>
      <c r="V151" s="15"/>
      <c r="W151" s="21" t="str">
        <f aca="false">IF(OR($B151="",$I151="Disposed",AND($V151="",$K151=""),IF($U151&lt;&gt;"",$U151,IFERROR(INDEX(Lists!$C$2:$C$13,MATCH($C151,Lists!$A$2:$A$13,0)),""))=""),"",EDATE(IF($V151&lt;&gt;"",$V151,$K151),IF($U151&lt;&gt;"",$U151,IFERROR(INDEX(Lists!$C$2:$C$13,MATCH($C151,Lists!$A$2:$A$13,0)),""))))</f>
        <v/>
      </c>
      <c r="X151" s="14"/>
      <c r="Y151" s="15"/>
      <c r="Z151" s="21" t="str">
        <f aca="false">IF(OR($B151="",$I151="Disposed",$Y151=""),"",$Y151+Lists!$O$4)</f>
        <v/>
      </c>
      <c r="AA151" s="22" t="str">
        <f aca="true">IF($B151="","",IF($I151="Disposed","Disposed",IF(OR($I151="Out of order",$I151="Under repair"),"Out of action",IF(AND($W151&lt;&gt;"",$W151&lt;TODAY()),"Service overdue",IF(AND($Z151&lt;&gt;"",$Z151&lt;TODAY()),"Inspection overdue",IF(AND($T151&lt;&gt;"",$T151&lt;TODAY()),"Warranty expired",IF(AND($W151&lt;&gt;"",$W151&lt;=TODAY()+Lists!$O$2),"Service due soon",IF(AND($T151&lt;&gt;"",$T151&lt;=TODAY()+Lists!$O$3),"Warranty ending",IF(AND($S151&lt;&gt;"",$S151&lt;=YEAR(TODAY())),"Due for replacement","OK")))))))))</f>
        <v/>
      </c>
      <c r="AB151" s="23"/>
    </row>
    <row r="152" customFormat="false" ht="15" hidden="false" customHeight="false" outlineLevel="0" collapsed="false">
      <c r="A152" s="14"/>
      <c r="B152" s="14"/>
      <c r="C152" s="14"/>
      <c r="D152" s="14"/>
      <c r="E152" s="14"/>
      <c r="F152" s="14"/>
      <c r="G152" s="14"/>
      <c r="H152" s="14"/>
      <c r="I152" s="14"/>
      <c r="J152" s="14"/>
      <c r="K152" s="15"/>
      <c r="L152" s="16"/>
      <c r="M152" s="14"/>
      <c r="N152" s="17"/>
      <c r="O152" s="14"/>
      <c r="P152" s="18" t="str">
        <f aca="false">IF($B152="","",IF($N152&lt;&gt;"",$N152,IFERROR(INDEX(Lists!$B$2:$B$13,MATCH($C152,Lists!$A$2:$A$13,0)),"")))</f>
        <v/>
      </c>
      <c r="Q152" s="19" t="str">
        <f aca="true">IF(OR($B152="",$K152=""),"",(TODAY()-$K152)/365.25)</f>
        <v/>
      </c>
      <c r="R152" s="20" t="str">
        <f aca="true">IF(OR($B152="",$K152="",$L152="",$P152=""),"",IF($I152="Disposed",0,IF($O152="Diminishing value",IF($P152&lt;=2,MAX(0,$L152*(1-((TODAY()-$K152)/365.25)/$P152)),$L152*(1-2/$P152)^((TODAY()-$K152)/365.25)),MAX(0,$L152*(1-((TODAY()-$K152)/365.25)/$P152)))))</f>
        <v/>
      </c>
      <c r="S152" s="18" t="str">
        <f aca="false">IF(OR($K152="",$P152=""),"",YEAR($K152)+ROUND($P152,0))</f>
        <v/>
      </c>
      <c r="T152" s="15"/>
      <c r="U152" s="17"/>
      <c r="V152" s="15"/>
      <c r="W152" s="21" t="str">
        <f aca="false">IF(OR($B152="",$I152="Disposed",AND($V152="",$K152=""),IF($U152&lt;&gt;"",$U152,IFERROR(INDEX(Lists!$C$2:$C$13,MATCH($C152,Lists!$A$2:$A$13,0)),""))=""),"",EDATE(IF($V152&lt;&gt;"",$V152,$K152),IF($U152&lt;&gt;"",$U152,IFERROR(INDEX(Lists!$C$2:$C$13,MATCH($C152,Lists!$A$2:$A$13,0)),""))))</f>
        <v/>
      </c>
      <c r="X152" s="14"/>
      <c r="Y152" s="15"/>
      <c r="Z152" s="21" t="str">
        <f aca="false">IF(OR($B152="",$I152="Disposed",$Y152=""),"",$Y152+Lists!$O$4)</f>
        <v/>
      </c>
      <c r="AA152" s="22" t="str">
        <f aca="true">IF($B152="","",IF($I152="Disposed","Disposed",IF(OR($I152="Out of order",$I152="Under repair"),"Out of action",IF(AND($W152&lt;&gt;"",$W152&lt;TODAY()),"Service overdue",IF(AND($Z152&lt;&gt;"",$Z152&lt;TODAY()),"Inspection overdue",IF(AND($T152&lt;&gt;"",$T152&lt;TODAY()),"Warranty expired",IF(AND($W152&lt;&gt;"",$W152&lt;=TODAY()+Lists!$O$2),"Service due soon",IF(AND($T152&lt;&gt;"",$T152&lt;=TODAY()+Lists!$O$3),"Warranty ending",IF(AND($S152&lt;&gt;"",$S152&lt;=YEAR(TODAY())),"Due for replacement","OK")))))))))</f>
        <v/>
      </c>
      <c r="AB152" s="23"/>
    </row>
    <row r="153" customFormat="false" ht="15" hidden="false" customHeight="false" outlineLevel="0" collapsed="false">
      <c r="A153" s="14"/>
      <c r="B153" s="14"/>
      <c r="C153" s="14"/>
      <c r="D153" s="14"/>
      <c r="E153" s="14"/>
      <c r="F153" s="14"/>
      <c r="G153" s="14"/>
      <c r="H153" s="14"/>
      <c r="I153" s="14"/>
      <c r="J153" s="14"/>
      <c r="K153" s="15"/>
      <c r="L153" s="16"/>
      <c r="M153" s="14"/>
      <c r="N153" s="17"/>
      <c r="O153" s="14"/>
      <c r="P153" s="18" t="str">
        <f aca="false">IF($B153="","",IF($N153&lt;&gt;"",$N153,IFERROR(INDEX(Lists!$B$2:$B$13,MATCH($C153,Lists!$A$2:$A$13,0)),"")))</f>
        <v/>
      </c>
      <c r="Q153" s="19" t="str">
        <f aca="true">IF(OR($B153="",$K153=""),"",(TODAY()-$K153)/365.25)</f>
        <v/>
      </c>
      <c r="R153" s="20" t="str">
        <f aca="true">IF(OR($B153="",$K153="",$L153="",$P153=""),"",IF($I153="Disposed",0,IF($O153="Diminishing value",IF($P153&lt;=2,MAX(0,$L153*(1-((TODAY()-$K153)/365.25)/$P153)),$L153*(1-2/$P153)^((TODAY()-$K153)/365.25)),MAX(0,$L153*(1-((TODAY()-$K153)/365.25)/$P153)))))</f>
        <v/>
      </c>
      <c r="S153" s="18" t="str">
        <f aca="false">IF(OR($K153="",$P153=""),"",YEAR($K153)+ROUND($P153,0))</f>
        <v/>
      </c>
      <c r="T153" s="15"/>
      <c r="U153" s="17"/>
      <c r="V153" s="15"/>
      <c r="W153" s="21" t="str">
        <f aca="false">IF(OR($B153="",$I153="Disposed",AND($V153="",$K153=""),IF($U153&lt;&gt;"",$U153,IFERROR(INDEX(Lists!$C$2:$C$13,MATCH($C153,Lists!$A$2:$A$13,0)),""))=""),"",EDATE(IF($V153&lt;&gt;"",$V153,$K153),IF($U153&lt;&gt;"",$U153,IFERROR(INDEX(Lists!$C$2:$C$13,MATCH($C153,Lists!$A$2:$A$13,0)),""))))</f>
        <v/>
      </c>
      <c r="X153" s="14"/>
      <c r="Y153" s="15"/>
      <c r="Z153" s="21" t="str">
        <f aca="false">IF(OR($B153="",$I153="Disposed",$Y153=""),"",$Y153+Lists!$O$4)</f>
        <v/>
      </c>
      <c r="AA153" s="22" t="str">
        <f aca="true">IF($B153="","",IF($I153="Disposed","Disposed",IF(OR($I153="Out of order",$I153="Under repair"),"Out of action",IF(AND($W153&lt;&gt;"",$W153&lt;TODAY()),"Service overdue",IF(AND($Z153&lt;&gt;"",$Z153&lt;TODAY()),"Inspection overdue",IF(AND($T153&lt;&gt;"",$T153&lt;TODAY()),"Warranty expired",IF(AND($W153&lt;&gt;"",$W153&lt;=TODAY()+Lists!$O$2),"Service due soon",IF(AND($T153&lt;&gt;"",$T153&lt;=TODAY()+Lists!$O$3),"Warranty ending",IF(AND($S153&lt;&gt;"",$S153&lt;=YEAR(TODAY())),"Due for replacement","OK")))))))))</f>
        <v/>
      </c>
      <c r="AB153" s="23"/>
    </row>
    <row r="154" customFormat="false" ht="15" hidden="false" customHeight="false" outlineLevel="0" collapsed="false">
      <c r="A154" s="14"/>
      <c r="B154" s="14"/>
      <c r="C154" s="14"/>
      <c r="D154" s="14"/>
      <c r="E154" s="14"/>
      <c r="F154" s="14"/>
      <c r="G154" s="14"/>
      <c r="H154" s="14"/>
      <c r="I154" s="14"/>
      <c r="J154" s="14"/>
      <c r="K154" s="15"/>
      <c r="L154" s="16"/>
      <c r="M154" s="14"/>
      <c r="N154" s="17"/>
      <c r="O154" s="14"/>
      <c r="P154" s="18" t="str">
        <f aca="false">IF($B154="","",IF($N154&lt;&gt;"",$N154,IFERROR(INDEX(Lists!$B$2:$B$13,MATCH($C154,Lists!$A$2:$A$13,0)),"")))</f>
        <v/>
      </c>
      <c r="Q154" s="19" t="str">
        <f aca="true">IF(OR($B154="",$K154=""),"",(TODAY()-$K154)/365.25)</f>
        <v/>
      </c>
      <c r="R154" s="20" t="str">
        <f aca="true">IF(OR($B154="",$K154="",$L154="",$P154=""),"",IF($I154="Disposed",0,IF($O154="Diminishing value",IF($P154&lt;=2,MAX(0,$L154*(1-((TODAY()-$K154)/365.25)/$P154)),$L154*(1-2/$P154)^((TODAY()-$K154)/365.25)),MAX(0,$L154*(1-((TODAY()-$K154)/365.25)/$P154)))))</f>
        <v/>
      </c>
      <c r="S154" s="18" t="str">
        <f aca="false">IF(OR($K154="",$P154=""),"",YEAR($K154)+ROUND($P154,0))</f>
        <v/>
      </c>
      <c r="T154" s="15"/>
      <c r="U154" s="17"/>
      <c r="V154" s="15"/>
      <c r="W154" s="21" t="str">
        <f aca="false">IF(OR($B154="",$I154="Disposed",AND($V154="",$K154=""),IF($U154&lt;&gt;"",$U154,IFERROR(INDEX(Lists!$C$2:$C$13,MATCH($C154,Lists!$A$2:$A$13,0)),""))=""),"",EDATE(IF($V154&lt;&gt;"",$V154,$K154),IF($U154&lt;&gt;"",$U154,IFERROR(INDEX(Lists!$C$2:$C$13,MATCH($C154,Lists!$A$2:$A$13,0)),""))))</f>
        <v/>
      </c>
      <c r="X154" s="14"/>
      <c r="Y154" s="15"/>
      <c r="Z154" s="21" t="str">
        <f aca="false">IF(OR($B154="",$I154="Disposed",$Y154=""),"",$Y154+Lists!$O$4)</f>
        <v/>
      </c>
      <c r="AA154" s="22" t="str">
        <f aca="true">IF($B154="","",IF($I154="Disposed","Disposed",IF(OR($I154="Out of order",$I154="Under repair"),"Out of action",IF(AND($W154&lt;&gt;"",$W154&lt;TODAY()),"Service overdue",IF(AND($Z154&lt;&gt;"",$Z154&lt;TODAY()),"Inspection overdue",IF(AND($T154&lt;&gt;"",$T154&lt;TODAY()),"Warranty expired",IF(AND($W154&lt;&gt;"",$W154&lt;=TODAY()+Lists!$O$2),"Service due soon",IF(AND($T154&lt;&gt;"",$T154&lt;=TODAY()+Lists!$O$3),"Warranty ending",IF(AND($S154&lt;&gt;"",$S154&lt;=YEAR(TODAY())),"Due for replacement","OK")))))))))</f>
        <v/>
      </c>
      <c r="AB154" s="23"/>
    </row>
    <row r="155" customFormat="false" ht="15" hidden="false" customHeight="false" outlineLevel="0" collapsed="false">
      <c r="A155" s="14"/>
      <c r="B155" s="14"/>
      <c r="C155" s="14"/>
      <c r="D155" s="14"/>
      <c r="E155" s="14"/>
      <c r="F155" s="14"/>
      <c r="G155" s="14"/>
      <c r="H155" s="14"/>
      <c r="I155" s="14"/>
      <c r="J155" s="14"/>
      <c r="K155" s="15"/>
      <c r="L155" s="16"/>
      <c r="M155" s="14"/>
      <c r="N155" s="17"/>
      <c r="O155" s="14"/>
      <c r="P155" s="18" t="str">
        <f aca="false">IF($B155="","",IF($N155&lt;&gt;"",$N155,IFERROR(INDEX(Lists!$B$2:$B$13,MATCH($C155,Lists!$A$2:$A$13,0)),"")))</f>
        <v/>
      </c>
      <c r="Q155" s="19" t="str">
        <f aca="true">IF(OR($B155="",$K155=""),"",(TODAY()-$K155)/365.25)</f>
        <v/>
      </c>
      <c r="R155" s="20" t="str">
        <f aca="true">IF(OR($B155="",$K155="",$L155="",$P155=""),"",IF($I155="Disposed",0,IF($O155="Diminishing value",IF($P155&lt;=2,MAX(0,$L155*(1-((TODAY()-$K155)/365.25)/$P155)),$L155*(1-2/$P155)^((TODAY()-$K155)/365.25)),MAX(0,$L155*(1-((TODAY()-$K155)/365.25)/$P155)))))</f>
        <v/>
      </c>
      <c r="S155" s="18" t="str">
        <f aca="false">IF(OR($K155="",$P155=""),"",YEAR($K155)+ROUND($P155,0))</f>
        <v/>
      </c>
      <c r="T155" s="15"/>
      <c r="U155" s="17"/>
      <c r="V155" s="15"/>
      <c r="W155" s="21" t="str">
        <f aca="false">IF(OR($B155="",$I155="Disposed",AND($V155="",$K155=""),IF($U155&lt;&gt;"",$U155,IFERROR(INDEX(Lists!$C$2:$C$13,MATCH($C155,Lists!$A$2:$A$13,0)),""))=""),"",EDATE(IF($V155&lt;&gt;"",$V155,$K155),IF($U155&lt;&gt;"",$U155,IFERROR(INDEX(Lists!$C$2:$C$13,MATCH($C155,Lists!$A$2:$A$13,0)),""))))</f>
        <v/>
      </c>
      <c r="X155" s="14"/>
      <c r="Y155" s="15"/>
      <c r="Z155" s="21" t="str">
        <f aca="false">IF(OR($B155="",$I155="Disposed",$Y155=""),"",$Y155+Lists!$O$4)</f>
        <v/>
      </c>
      <c r="AA155" s="22" t="str">
        <f aca="true">IF($B155="","",IF($I155="Disposed","Disposed",IF(OR($I155="Out of order",$I155="Under repair"),"Out of action",IF(AND($W155&lt;&gt;"",$W155&lt;TODAY()),"Service overdue",IF(AND($Z155&lt;&gt;"",$Z155&lt;TODAY()),"Inspection overdue",IF(AND($T155&lt;&gt;"",$T155&lt;TODAY()),"Warranty expired",IF(AND($W155&lt;&gt;"",$W155&lt;=TODAY()+Lists!$O$2),"Service due soon",IF(AND($T155&lt;&gt;"",$T155&lt;=TODAY()+Lists!$O$3),"Warranty ending",IF(AND($S155&lt;&gt;"",$S155&lt;=YEAR(TODAY())),"Due for replacement","OK")))))))))</f>
        <v/>
      </c>
      <c r="AB155" s="23"/>
    </row>
    <row r="156" customFormat="false" ht="15" hidden="false" customHeight="false" outlineLevel="0" collapsed="false">
      <c r="A156" s="14"/>
      <c r="B156" s="14"/>
      <c r="C156" s="14"/>
      <c r="D156" s="14"/>
      <c r="E156" s="14"/>
      <c r="F156" s="14"/>
      <c r="G156" s="14"/>
      <c r="H156" s="14"/>
      <c r="I156" s="14"/>
      <c r="J156" s="14"/>
      <c r="K156" s="15"/>
      <c r="L156" s="16"/>
      <c r="M156" s="14"/>
      <c r="N156" s="17"/>
      <c r="O156" s="14"/>
      <c r="P156" s="18" t="str">
        <f aca="false">IF($B156="","",IF($N156&lt;&gt;"",$N156,IFERROR(INDEX(Lists!$B$2:$B$13,MATCH($C156,Lists!$A$2:$A$13,0)),"")))</f>
        <v/>
      </c>
      <c r="Q156" s="19" t="str">
        <f aca="true">IF(OR($B156="",$K156=""),"",(TODAY()-$K156)/365.25)</f>
        <v/>
      </c>
      <c r="R156" s="20" t="str">
        <f aca="true">IF(OR($B156="",$K156="",$L156="",$P156=""),"",IF($I156="Disposed",0,IF($O156="Diminishing value",IF($P156&lt;=2,MAX(0,$L156*(1-((TODAY()-$K156)/365.25)/$P156)),$L156*(1-2/$P156)^((TODAY()-$K156)/365.25)),MAX(0,$L156*(1-((TODAY()-$K156)/365.25)/$P156)))))</f>
        <v/>
      </c>
      <c r="S156" s="18" t="str">
        <f aca="false">IF(OR($K156="",$P156=""),"",YEAR($K156)+ROUND($P156,0))</f>
        <v/>
      </c>
      <c r="T156" s="15"/>
      <c r="U156" s="17"/>
      <c r="V156" s="15"/>
      <c r="W156" s="21" t="str">
        <f aca="false">IF(OR($B156="",$I156="Disposed",AND($V156="",$K156=""),IF($U156&lt;&gt;"",$U156,IFERROR(INDEX(Lists!$C$2:$C$13,MATCH($C156,Lists!$A$2:$A$13,0)),""))=""),"",EDATE(IF($V156&lt;&gt;"",$V156,$K156),IF($U156&lt;&gt;"",$U156,IFERROR(INDEX(Lists!$C$2:$C$13,MATCH($C156,Lists!$A$2:$A$13,0)),""))))</f>
        <v/>
      </c>
      <c r="X156" s="14"/>
      <c r="Y156" s="15"/>
      <c r="Z156" s="21" t="str">
        <f aca="false">IF(OR($B156="",$I156="Disposed",$Y156=""),"",$Y156+Lists!$O$4)</f>
        <v/>
      </c>
      <c r="AA156" s="22" t="str">
        <f aca="true">IF($B156="","",IF($I156="Disposed","Disposed",IF(OR($I156="Out of order",$I156="Under repair"),"Out of action",IF(AND($W156&lt;&gt;"",$W156&lt;TODAY()),"Service overdue",IF(AND($Z156&lt;&gt;"",$Z156&lt;TODAY()),"Inspection overdue",IF(AND($T156&lt;&gt;"",$T156&lt;TODAY()),"Warranty expired",IF(AND($W156&lt;&gt;"",$W156&lt;=TODAY()+Lists!$O$2),"Service due soon",IF(AND($T156&lt;&gt;"",$T156&lt;=TODAY()+Lists!$O$3),"Warranty ending",IF(AND($S156&lt;&gt;"",$S156&lt;=YEAR(TODAY())),"Due for replacement","OK")))))))))</f>
        <v/>
      </c>
      <c r="AB156" s="23"/>
    </row>
    <row r="157" customFormat="false" ht="15" hidden="false" customHeight="false" outlineLevel="0" collapsed="false">
      <c r="A157" s="14"/>
      <c r="B157" s="14"/>
      <c r="C157" s="14"/>
      <c r="D157" s="14"/>
      <c r="E157" s="14"/>
      <c r="F157" s="14"/>
      <c r="G157" s="14"/>
      <c r="H157" s="14"/>
      <c r="I157" s="14"/>
      <c r="J157" s="14"/>
      <c r="K157" s="15"/>
      <c r="L157" s="16"/>
      <c r="M157" s="14"/>
      <c r="N157" s="17"/>
      <c r="O157" s="14"/>
      <c r="P157" s="18" t="str">
        <f aca="false">IF($B157="","",IF($N157&lt;&gt;"",$N157,IFERROR(INDEX(Lists!$B$2:$B$13,MATCH($C157,Lists!$A$2:$A$13,0)),"")))</f>
        <v/>
      </c>
      <c r="Q157" s="19" t="str">
        <f aca="true">IF(OR($B157="",$K157=""),"",(TODAY()-$K157)/365.25)</f>
        <v/>
      </c>
      <c r="R157" s="20" t="str">
        <f aca="true">IF(OR($B157="",$K157="",$L157="",$P157=""),"",IF($I157="Disposed",0,IF($O157="Diminishing value",IF($P157&lt;=2,MAX(0,$L157*(1-((TODAY()-$K157)/365.25)/$P157)),$L157*(1-2/$P157)^((TODAY()-$K157)/365.25)),MAX(0,$L157*(1-((TODAY()-$K157)/365.25)/$P157)))))</f>
        <v/>
      </c>
      <c r="S157" s="18" t="str">
        <f aca="false">IF(OR($K157="",$P157=""),"",YEAR($K157)+ROUND($P157,0))</f>
        <v/>
      </c>
      <c r="T157" s="15"/>
      <c r="U157" s="17"/>
      <c r="V157" s="15"/>
      <c r="W157" s="21" t="str">
        <f aca="false">IF(OR($B157="",$I157="Disposed",AND($V157="",$K157=""),IF($U157&lt;&gt;"",$U157,IFERROR(INDEX(Lists!$C$2:$C$13,MATCH($C157,Lists!$A$2:$A$13,0)),""))=""),"",EDATE(IF($V157&lt;&gt;"",$V157,$K157),IF($U157&lt;&gt;"",$U157,IFERROR(INDEX(Lists!$C$2:$C$13,MATCH($C157,Lists!$A$2:$A$13,0)),""))))</f>
        <v/>
      </c>
      <c r="X157" s="14"/>
      <c r="Y157" s="15"/>
      <c r="Z157" s="21" t="str">
        <f aca="false">IF(OR($B157="",$I157="Disposed",$Y157=""),"",$Y157+Lists!$O$4)</f>
        <v/>
      </c>
      <c r="AA157" s="22" t="str">
        <f aca="true">IF($B157="","",IF($I157="Disposed","Disposed",IF(OR($I157="Out of order",$I157="Under repair"),"Out of action",IF(AND($W157&lt;&gt;"",$W157&lt;TODAY()),"Service overdue",IF(AND($Z157&lt;&gt;"",$Z157&lt;TODAY()),"Inspection overdue",IF(AND($T157&lt;&gt;"",$T157&lt;TODAY()),"Warranty expired",IF(AND($W157&lt;&gt;"",$W157&lt;=TODAY()+Lists!$O$2),"Service due soon",IF(AND($T157&lt;&gt;"",$T157&lt;=TODAY()+Lists!$O$3),"Warranty ending",IF(AND($S157&lt;&gt;"",$S157&lt;=YEAR(TODAY())),"Due for replacement","OK")))))))))</f>
        <v/>
      </c>
      <c r="AB157" s="23"/>
    </row>
    <row r="158" customFormat="false" ht="15" hidden="false" customHeight="false" outlineLevel="0" collapsed="false">
      <c r="A158" s="14"/>
      <c r="B158" s="14"/>
      <c r="C158" s="14"/>
      <c r="D158" s="14"/>
      <c r="E158" s="14"/>
      <c r="F158" s="14"/>
      <c r="G158" s="14"/>
      <c r="H158" s="14"/>
      <c r="I158" s="14"/>
      <c r="J158" s="14"/>
      <c r="K158" s="15"/>
      <c r="L158" s="16"/>
      <c r="M158" s="14"/>
      <c r="N158" s="17"/>
      <c r="O158" s="14"/>
      <c r="P158" s="18" t="str">
        <f aca="false">IF($B158="","",IF($N158&lt;&gt;"",$N158,IFERROR(INDEX(Lists!$B$2:$B$13,MATCH($C158,Lists!$A$2:$A$13,0)),"")))</f>
        <v/>
      </c>
      <c r="Q158" s="19" t="str">
        <f aca="true">IF(OR($B158="",$K158=""),"",(TODAY()-$K158)/365.25)</f>
        <v/>
      </c>
      <c r="R158" s="20" t="str">
        <f aca="true">IF(OR($B158="",$K158="",$L158="",$P158=""),"",IF($I158="Disposed",0,IF($O158="Diminishing value",IF($P158&lt;=2,MAX(0,$L158*(1-((TODAY()-$K158)/365.25)/$P158)),$L158*(1-2/$P158)^((TODAY()-$K158)/365.25)),MAX(0,$L158*(1-((TODAY()-$K158)/365.25)/$P158)))))</f>
        <v/>
      </c>
      <c r="S158" s="18" t="str">
        <f aca="false">IF(OR($K158="",$P158=""),"",YEAR($K158)+ROUND($P158,0))</f>
        <v/>
      </c>
      <c r="T158" s="15"/>
      <c r="U158" s="17"/>
      <c r="V158" s="15"/>
      <c r="W158" s="21" t="str">
        <f aca="false">IF(OR($B158="",$I158="Disposed",AND($V158="",$K158=""),IF($U158&lt;&gt;"",$U158,IFERROR(INDEX(Lists!$C$2:$C$13,MATCH($C158,Lists!$A$2:$A$13,0)),""))=""),"",EDATE(IF($V158&lt;&gt;"",$V158,$K158),IF($U158&lt;&gt;"",$U158,IFERROR(INDEX(Lists!$C$2:$C$13,MATCH($C158,Lists!$A$2:$A$13,0)),""))))</f>
        <v/>
      </c>
      <c r="X158" s="14"/>
      <c r="Y158" s="15"/>
      <c r="Z158" s="21" t="str">
        <f aca="false">IF(OR($B158="",$I158="Disposed",$Y158=""),"",$Y158+Lists!$O$4)</f>
        <v/>
      </c>
      <c r="AA158" s="22" t="str">
        <f aca="true">IF($B158="","",IF($I158="Disposed","Disposed",IF(OR($I158="Out of order",$I158="Under repair"),"Out of action",IF(AND($W158&lt;&gt;"",$W158&lt;TODAY()),"Service overdue",IF(AND($Z158&lt;&gt;"",$Z158&lt;TODAY()),"Inspection overdue",IF(AND($T158&lt;&gt;"",$T158&lt;TODAY()),"Warranty expired",IF(AND($W158&lt;&gt;"",$W158&lt;=TODAY()+Lists!$O$2),"Service due soon",IF(AND($T158&lt;&gt;"",$T158&lt;=TODAY()+Lists!$O$3),"Warranty ending",IF(AND($S158&lt;&gt;"",$S158&lt;=YEAR(TODAY())),"Due for replacement","OK")))))))))</f>
        <v/>
      </c>
      <c r="AB158" s="23"/>
    </row>
    <row r="159" customFormat="false" ht="15" hidden="false" customHeight="false" outlineLevel="0" collapsed="false">
      <c r="A159" s="14"/>
      <c r="B159" s="14"/>
      <c r="C159" s="14"/>
      <c r="D159" s="14"/>
      <c r="E159" s="14"/>
      <c r="F159" s="14"/>
      <c r="G159" s="14"/>
      <c r="H159" s="14"/>
      <c r="I159" s="14"/>
      <c r="J159" s="14"/>
      <c r="K159" s="15"/>
      <c r="L159" s="16"/>
      <c r="M159" s="14"/>
      <c r="N159" s="17"/>
      <c r="O159" s="14"/>
      <c r="P159" s="18" t="str">
        <f aca="false">IF($B159="","",IF($N159&lt;&gt;"",$N159,IFERROR(INDEX(Lists!$B$2:$B$13,MATCH($C159,Lists!$A$2:$A$13,0)),"")))</f>
        <v/>
      </c>
      <c r="Q159" s="19" t="str">
        <f aca="true">IF(OR($B159="",$K159=""),"",(TODAY()-$K159)/365.25)</f>
        <v/>
      </c>
      <c r="R159" s="20" t="str">
        <f aca="true">IF(OR($B159="",$K159="",$L159="",$P159=""),"",IF($I159="Disposed",0,IF($O159="Diminishing value",IF($P159&lt;=2,MAX(0,$L159*(1-((TODAY()-$K159)/365.25)/$P159)),$L159*(1-2/$P159)^((TODAY()-$K159)/365.25)),MAX(0,$L159*(1-((TODAY()-$K159)/365.25)/$P159)))))</f>
        <v/>
      </c>
      <c r="S159" s="18" t="str">
        <f aca="false">IF(OR($K159="",$P159=""),"",YEAR($K159)+ROUND($P159,0))</f>
        <v/>
      </c>
      <c r="T159" s="15"/>
      <c r="U159" s="17"/>
      <c r="V159" s="15"/>
      <c r="W159" s="21" t="str">
        <f aca="false">IF(OR($B159="",$I159="Disposed",AND($V159="",$K159=""),IF($U159&lt;&gt;"",$U159,IFERROR(INDEX(Lists!$C$2:$C$13,MATCH($C159,Lists!$A$2:$A$13,0)),""))=""),"",EDATE(IF($V159&lt;&gt;"",$V159,$K159),IF($U159&lt;&gt;"",$U159,IFERROR(INDEX(Lists!$C$2:$C$13,MATCH($C159,Lists!$A$2:$A$13,0)),""))))</f>
        <v/>
      </c>
      <c r="X159" s="14"/>
      <c r="Y159" s="15"/>
      <c r="Z159" s="21" t="str">
        <f aca="false">IF(OR($B159="",$I159="Disposed",$Y159=""),"",$Y159+Lists!$O$4)</f>
        <v/>
      </c>
      <c r="AA159" s="22" t="str">
        <f aca="true">IF($B159="","",IF($I159="Disposed","Disposed",IF(OR($I159="Out of order",$I159="Under repair"),"Out of action",IF(AND($W159&lt;&gt;"",$W159&lt;TODAY()),"Service overdue",IF(AND($Z159&lt;&gt;"",$Z159&lt;TODAY()),"Inspection overdue",IF(AND($T159&lt;&gt;"",$T159&lt;TODAY()),"Warranty expired",IF(AND($W159&lt;&gt;"",$W159&lt;=TODAY()+Lists!$O$2),"Service due soon",IF(AND($T159&lt;&gt;"",$T159&lt;=TODAY()+Lists!$O$3),"Warranty ending",IF(AND($S159&lt;&gt;"",$S159&lt;=YEAR(TODAY())),"Due for replacement","OK")))))))))</f>
        <v/>
      </c>
      <c r="AB159" s="23"/>
    </row>
    <row r="160" customFormat="false" ht="15" hidden="false" customHeight="false" outlineLevel="0" collapsed="false">
      <c r="A160" s="14"/>
      <c r="B160" s="14"/>
      <c r="C160" s="14"/>
      <c r="D160" s="14"/>
      <c r="E160" s="14"/>
      <c r="F160" s="14"/>
      <c r="G160" s="14"/>
      <c r="H160" s="14"/>
      <c r="I160" s="14"/>
      <c r="J160" s="14"/>
      <c r="K160" s="15"/>
      <c r="L160" s="16"/>
      <c r="M160" s="14"/>
      <c r="N160" s="17"/>
      <c r="O160" s="14"/>
      <c r="P160" s="18" t="str">
        <f aca="false">IF($B160="","",IF($N160&lt;&gt;"",$N160,IFERROR(INDEX(Lists!$B$2:$B$13,MATCH($C160,Lists!$A$2:$A$13,0)),"")))</f>
        <v/>
      </c>
      <c r="Q160" s="19" t="str">
        <f aca="true">IF(OR($B160="",$K160=""),"",(TODAY()-$K160)/365.25)</f>
        <v/>
      </c>
      <c r="R160" s="20" t="str">
        <f aca="true">IF(OR($B160="",$K160="",$L160="",$P160=""),"",IF($I160="Disposed",0,IF($O160="Diminishing value",IF($P160&lt;=2,MAX(0,$L160*(1-((TODAY()-$K160)/365.25)/$P160)),$L160*(1-2/$P160)^((TODAY()-$K160)/365.25)),MAX(0,$L160*(1-((TODAY()-$K160)/365.25)/$P160)))))</f>
        <v/>
      </c>
      <c r="S160" s="18" t="str">
        <f aca="false">IF(OR($K160="",$P160=""),"",YEAR($K160)+ROUND($P160,0))</f>
        <v/>
      </c>
      <c r="T160" s="15"/>
      <c r="U160" s="17"/>
      <c r="V160" s="15"/>
      <c r="W160" s="21" t="str">
        <f aca="false">IF(OR($B160="",$I160="Disposed",AND($V160="",$K160=""),IF($U160&lt;&gt;"",$U160,IFERROR(INDEX(Lists!$C$2:$C$13,MATCH($C160,Lists!$A$2:$A$13,0)),""))=""),"",EDATE(IF($V160&lt;&gt;"",$V160,$K160),IF($U160&lt;&gt;"",$U160,IFERROR(INDEX(Lists!$C$2:$C$13,MATCH($C160,Lists!$A$2:$A$13,0)),""))))</f>
        <v/>
      </c>
      <c r="X160" s="14"/>
      <c r="Y160" s="15"/>
      <c r="Z160" s="21" t="str">
        <f aca="false">IF(OR($B160="",$I160="Disposed",$Y160=""),"",$Y160+Lists!$O$4)</f>
        <v/>
      </c>
      <c r="AA160" s="22" t="str">
        <f aca="true">IF($B160="","",IF($I160="Disposed","Disposed",IF(OR($I160="Out of order",$I160="Under repair"),"Out of action",IF(AND($W160&lt;&gt;"",$W160&lt;TODAY()),"Service overdue",IF(AND($Z160&lt;&gt;"",$Z160&lt;TODAY()),"Inspection overdue",IF(AND($T160&lt;&gt;"",$T160&lt;TODAY()),"Warranty expired",IF(AND($W160&lt;&gt;"",$W160&lt;=TODAY()+Lists!$O$2),"Service due soon",IF(AND($T160&lt;&gt;"",$T160&lt;=TODAY()+Lists!$O$3),"Warranty ending",IF(AND($S160&lt;&gt;"",$S160&lt;=YEAR(TODAY())),"Due for replacement","OK")))))))))</f>
        <v/>
      </c>
      <c r="AB160" s="23"/>
    </row>
    <row r="161" customFormat="false" ht="15" hidden="false" customHeight="false" outlineLevel="0" collapsed="false">
      <c r="A161" s="14"/>
      <c r="B161" s="14"/>
      <c r="C161" s="14"/>
      <c r="D161" s="14"/>
      <c r="E161" s="14"/>
      <c r="F161" s="14"/>
      <c r="G161" s="14"/>
      <c r="H161" s="14"/>
      <c r="I161" s="14"/>
      <c r="J161" s="14"/>
      <c r="K161" s="15"/>
      <c r="L161" s="16"/>
      <c r="M161" s="14"/>
      <c r="N161" s="17"/>
      <c r="O161" s="14"/>
      <c r="P161" s="18" t="str">
        <f aca="false">IF($B161="","",IF($N161&lt;&gt;"",$N161,IFERROR(INDEX(Lists!$B$2:$B$13,MATCH($C161,Lists!$A$2:$A$13,0)),"")))</f>
        <v/>
      </c>
      <c r="Q161" s="19" t="str">
        <f aca="true">IF(OR($B161="",$K161=""),"",(TODAY()-$K161)/365.25)</f>
        <v/>
      </c>
      <c r="R161" s="20" t="str">
        <f aca="true">IF(OR($B161="",$K161="",$L161="",$P161=""),"",IF($I161="Disposed",0,IF($O161="Diminishing value",IF($P161&lt;=2,MAX(0,$L161*(1-((TODAY()-$K161)/365.25)/$P161)),$L161*(1-2/$P161)^((TODAY()-$K161)/365.25)),MAX(0,$L161*(1-((TODAY()-$K161)/365.25)/$P161)))))</f>
        <v/>
      </c>
      <c r="S161" s="18" t="str">
        <f aca="false">IF(OR($K161="",$P161=""),"",YEAR($K161)+ROUND($P161,0))</f>
        <v/>
      </c>
      <c r="T161" s="15"/>
      <c r="U161" s="17"/>
      <c r="V161" s="15"/>
      <c r="W161" s="21" t="str">
        <f aca="false">IF(OR($B161="",$I161="Disposed",AND($V161="",$K161=""),IF($U161&lt;&gt;"",$U161,IFERROR(INDEX(Lists!$C$2:$C$13,MATCH($C161,Lists!$A$2:$A$13,0)),""))=""),"",EDATE(IF($V161&lt;&gt;"",$V161,$K161),IF($U161&lt;&gt;"",$U161,IFERROR(INDEX(Lists!$C$2:$C$13,MATCH($C161,Lists!$A$2:$A$13,0)),""))))</f>
        <v/>
      </c>
      <c r="X161" s="14"/>
      <c r="Y161" s="15"/>
      <c r="Z161" s="21" t="str">
        <f aca="false">IF(OR($B161="",$I161="Disposed",$Y161=""),"",$Y161+Lists!$O$4)</f>
        <v/>
      </c>
      <c r="AA161" s="22" t="str">
        <f aca="true">IF($B161="","",IF($I161="Disposed","Disposed",IF(OR($I161="Out of order",$I161="Under repair"),"Out of action",IF(AND($W161&lt;&gt;"",$W161&lt;TODAY()),"Service overdue",IF(AND($Z161&lt;&gt;"",$Z161&lt;TODAY()),"Inspection overdue",IF(AND($T161&lt;&gt;"",$T161&lt;TODAY()),"Warranty expired",IF(AND($W161&lt;&gt;"",$W161&lt;=TODAY()+Lists!$O$2),"Service due soon",IF(AND($T161&lt;&gt;"",$T161&lt;=TODAY()+Lists!$O$3),"Warranty ending",IF(AND($S161&lt;&gt;"",$S161&lt;=YEAR(TODAY())),"Due for replacement","OK")))))))))</f>
        <v/>
      </c>
      <c r="AB161" s="23"/>
    </row>
    <row r="162" customFormat="false" ht="15" hidden="false" customHeight="false" outlineLevel="0" collapsed="false">
      <c r="A162" s="14"/>
      <c r="B162" s="14"/>
      <c r="C162" s="14"/>
      <c r="D162" s="14"/>
      <c r="E162" s="14"/>
      <c r="F162" s="14"/>
      <c r="G162" s="14"/>
      <c r="H162" s="14"/>
      <c r="I162" s="14"/>
      <c r="J162" s="14"/>
      <c r="K162" s="15"/>
      <c r="L162" s="16"/>
      <c r="M162" s="14"/>
      <c r="N162" s="17"/>
      <c r="O162" s="14"/>
      <c r="P162" s="18" t="str">
        <f aca="false">IF($B162="","",IF($N162&lt;&gt;"",$N162,IFERROR(INDEX(Lists!$B$2:$B$13,MATCH($C162,Lists!$A$2:$A$13,0)),"")))</f>
        <v/>
      </c>
      <c r="Q162" s="19" t="str">
        <f aca="true">IF(OR($B162="",$K162=""),"",(TODAY()-$K162)/365.25)</f>
        <v/>
      </c>
      <c r="R162" s="20" t="str">
        <f aca="true">IF(OR($B162="",$K162="",$L162="",$P162=""),"",IF($I162="Disposed",0,IF($O162="Diminishing value",IF($P162&lt;=2,MAX(0,$L162*(1-((TODAY()-$K162)/365.25)/$P162)),$L162*(1-2/$P162)^((TODAY()-$K162)/365.25)),MAX(0,$L162*(1-((TODAY()-$K162)/365.25)/$P162)))))</f>
        <v/>
      </c>
      <c r="S162" s="18" t="str">
        <f aca="false">IF(OR($K162="",$P162=""),"",YEAR($K162)+ROUND($P162,0))</f>
        <v/>
      </c>
      <c r="T162" s="15"/>
      <c r="U162" s="17"/>
      <c r="V162" s="15"/>
      <c r="W162" s="21" t="str">
        <f aca="false">IF(OR($B162="",$I162="Disposed",AND($V162="",$K162=""),IF($U162&lt;&gt;"",$U162,IFERROR(INDEX(Lists!$C$2:$C$13,MATCH($C162,Lists!$A$2:$A$13,0)),""))=""),"",EDATE(IF($V162&lt;&gt;"",$V162,$K162),IF($U162&lt;&gt;"",$U162,IFERROR(INDEX(Lists!$C$2:$C$13,MATCH($C162,Lists!$A$2:$A$13,0)),""))))</f>
        <v/>
      </c>
      <c r="X162" s="14"/>
      <c r="Y162" s="15"/>
      <c r="Z162" s="21" t="str">
        <f aca="false">IF(OR($B162="",$I162="Disposed",$Y162=""),"",$Y162+Lists!$O$4)</f>
        <v/>
      </c>
      <c r="AA162" s="22" t="str">
        <f aca="true">IF($B162="","",IF($I162="Disposed","Disposed",IF(OR($I162="Out of order",$I162="Under repair"),"Out of action",IF(AND($W162&lt;&gt;"",$W162&lt;TODAY()),"Service overdue",IF(AND($Z162&lt;&gt;"",$Z162&lt;TODAY()),"Inspection overdue",IF(AND($T162&lt;&gt;"",$T162&lt;TODAY()),"Warranty expired",IF(AND($W162&lt;&gt;"",$W162&lt;=TODAY()+Lists!$O$2),"Service due soon",IF(AND($T162&lt;&gt;"",$T162&lt;=TODAY()+Lists!$O$3),"Warranty ending",IF(AND($S162&lt;&gt;"",$S162&lt;=YEAR(TODAY())),"Due for replacement","OK")))))))))</f>
        <v/>
      </c>
      <c r="AB162" s="23"/>
    </row>
    <row r="163" customFormat="false" ht="15" hidden="false" customHeight="false" outlineLevel="0" collapsed="false">
      <c r="A163" s="14"/>
      <c r="B163" s="14"/>
      <c r="C163" s="14"/>
      <c r="D163" s="14"/>
      <c r="E163" s="14"/>
      <c r="F163" s="14"/>
      <c r="G163" s="14"/>
      <c r="H163" s="14"/>
      <c r="I163" s="14"/>
      <c r="J163" s="14"/>
      <c r="K163" s="15"/>
      <c r="L163" s="16"/>
      <c r="M163" s="14"/>
      <c r="N163" s="17"/>
      <c r="O163" s="14"/>
      <c r="P163" s="18" t="str">
        <f aca="false">IF($B163="","",IF($N163&lt;&gt;"",$N163,IFERROR(INDEX(Lists!$B$2:$B$13,MATCH($C163,Lists!$A$2:$A$13,0)),"")))</f>
        <v/>
      </c>
      <c r="Q163" s="19" t="str">
        <f aca="true">IF(OR($B163="",$K163=""),"",(TODAY()-$K163)/365.25)</f>
        <v/>
      </c>
      <c r="R163" s="20" t="str">
        <f aca="true">IF(OR($B163="",$K163="",$L163="",$P163=""),"",IF($I163="Disposed",0,IF($O163="Diminishing value",IF($P163&lt;=2,MAX(0,$L163*(1-((TODAY()-$K163)/365.25)/$P163)),$L163*(1-2/$P163)^((TODAY()-$K163)/365.25)),MAX(0,$L163*(1-((TODAY()-$K163)/365.25)/$P163)))))</f>
        <v/>
      </c>
      <c r="S163" s="18" t="str">
        <f aca="false">IF(OR($K163="",$P163=""),"",YEAR($K163)+ROUND($P163,0))</f>
        <v/>
      </c>
      <c r="T163" s="15"/>
      <c r="U163" s="17"/>
      <c r="V163" s="15"/>
      <c r="W163" s="21" t="str">
        <f aca="false">IF(OR($B163="",$I163="Disposed",AND($V163="",$K163=""),IF($U163&lt;&gt;"",$U163,IFERROR(INDEX(Lists!$C$2:$C$13,MATCH($C163,Lists!$A$2:$A$13,0)),""))=""),"",EDATE(IF($V163&lt;&gt;"",$V163,$K163),IF($U163&lt;&gt;"",$U163,IFERROR(INDEX(Lists!$C$2:$C$13,MATCH($C163,Lists!$A$2:$A$13,0)),""))))</f>
        <v/>
      </c>
      <c r="X163" s="14"/>
      <c r="Y163" s="15"/>
      <c r="Z163" s="21" t="str">
        <f aca="false">IF(OR($B163="",$I163="Disposed",$Y163=""),"",$Y163+Lists!$O$4)</f>
        <v/>
      </c>
      <c r="AA163" s="22" t="str">
        <f aca="true">IF($B163="","",IF($I163="Disposed","Disposed",IF(OR($I163="Out of order",$I163="Under repair"),"Out of action",IF(AND($W163&lt;&gt;"",$W163&lt;TODAY()),"Service overdue",IF(AND($Z163&lt;&gt;"",$Z163&lt;TODAY()),"Inspection overdue",IF(AND($T163&lt;&gt;"",$T163&lt;TODAY()),"Warranty expired",IF(AND($W163&lt;&gt;"",$W163&lt;=TODAY()+Lists!$O$2),"Service due soon",IF(AND($T163&lt;&gt;"",$T163&lt;=TODAY()+Lists!$O$3),"Warranty ending",IF(AND($S163&lt;&gt;"",$S163&lt;=YEAR(TODAY())),"Due for replacement","OK")))))))))</f>
        <v/>
      </c>
      <c r="AB163" s="23"/>
    </row>
    <row r="164" customFormat="false" ht="15" hidden="false" customHeight="false" outlineLevel="0" collapsed="false">
      <c r="A164" s="14"/>
      <c r="B164" s="14"/>
      <c r="C164" s="14"/>
      <c r="D164" s="14"/>
      <c r="E164" s="14"/>
      <c r="F164" s="14"/>
      <c r="G164" s="14"/>
      <c r="H164" s="14"/>
      <c r="I164" s="14"/>
      <c r="J164" s="14"/>
      <c r="K164" s="15"/>
      <c r="L164" s="16"/>
      <c r="M164" s="14"/>
      <c r="N164" s="17"/>
      <c r="O164" s="14"/>
      <c r="P164" s="18" t="str">
        <f aca="false">IF($B164="","",IF($N164&lt;&gt;"",$N164,IFERROR(INDEX(Lists!$B$2:$B$13,MATCH($C164,Lists!$A$2:$A$13,0)),"")))</f>
        <v/>
      </c>
      <c r="Q164" s="19" t="str">
        <f aca="true">IF(OR($B164="",$K164=""),"",(TODAY()-$K164)/365.25)</f>
        <v/>
      </c>
      <c r="R164" s="20" t="str">
        <f aca="true">IF(OR($B164="",$K164="",$L164="",$P164=""),"",IF($I164="Disposed",0,IF($O164="Diminishing value",IF($P164&lt;=2,MAX(0,$L164*(1-((TODAY()-$K164)/365.25)/$P164)),$L164*(1-2/$P164)^((TODAY()-$K164)/365.25)),MAX(0,$L164*(1-((TODAY()-$K164)/365.25)/$P164)))))</f>
        <v/>
      </c>
      <c r="S164" s="18" t="str">
        <f aca="false">IF(OR($K164="",$P164=""),"",YEAR($K164)+ROUND($P164,0))</f>
        <v/>
      </c>
      <c r="T164" s="15"/>
      <c r="U164" s="17"/>
      <c r="V164" s="15"/>
      <c r="W164" s="21" t="str">
        <f aca="false">IF(OR($B164="",$I164="Disposed",AND($V164="",$K164=""),IF($U164&lt;&gt;"",$U164,IFERROR(INDEX(Lists!$C$2:$C$13,MATCH($C164,Lists!$A$2:$A$13,0)),""))=""),"",EDATE(IF($V164&lt;&gt;"",$V164,$K164),IF($U164&lt;&gt;"",$U164,IFERROR(INDEX(Lists!$C$2:$C$13,MATCH($C164,Lists!$A$2:$A$13,0)),""))))</f>
        <v/>
      </c>
      <c r="X164" s="14"/>
      <c r="Y164" s="15"/>
      <c r="Z164" s="21" t="str">
        <f aca="false">IF(OR($B164="",$I164="Disposed",$Y164=""),"",$Y164+Lists!$O$4)</f>
        <v/>
      </c>
      <c r="AA164" s="22" t="str">
        <f aca="true">IF($B164="","",IF($I164="Disposed","Disposed",IF(OR($I164="Out of order",$I164="Under repair"),"Out of action",IF(AND($W164&lt;&gt;"",$W164&lt;TODAY()),"Service overdue",IF(AND($Z164&lt;&gt;"",$Z164&lt;TODAY()),"Inspection overdue",IF(AND($T164&lt;&gt;"",$T164&lt;TODAY()),"Warranty expired",IF(AND($W164&lt;&gt;"",$W164&lt;=TODAY()+Lists!$O$2),"Service due soon",IF(AND($T164&lt;&gt;"",$T164&lt;=TODAY()+Lists!$O$3),"Warranty ending",IF(AND($S164&lt;&gt;"",$S164&lt;=YEAR(TODAY())),"Due for replacement","OK")))))))))</f>
        <v/>
      </c>
      <c r="AB164" s="23"/>
    </row>
    <row r="165" customFormat="false" ht="15" hidden="false" customHeight="false" outlineLevel="0" collapsed="false">
      <c r="A165" s="14"/>
      <c r="B165" s="14"/>
      <c r="C165" s="14"/>
      <c r="D165" s="14"/>
      <c r="E165" s="14"/>
      <c r="F165" s="14"/>
      <c r="G165" s="14"/>
      <c r="H165" s="14"/>
      <c r="I165" s="14"/>
      <c r="J165" s="14"/>
      <c r="K165" s="15"/>
      <c r="L165" s="16"/>
      <c r="M165" s="14"/>
      <c r="N165" s="17"/>
      <c r="O165" s="14"/>
      <c r="P165" s="18" t="str">
        <f aca="false">IF($B165="","",IF($N165&lt;&gt;"",$N165,IFERROR(INDEX(Lists!$B$2:$B$13,MATCH($C165,Lists!$A$2:$A$13,0)),"")))</f>
        <v/>
      </c>
      <c r="Q165" s="19" t="str">
        <f aca="true">IF(OR($B165="",$K165=""),"",(TODAY()-$K165)/365.25)</f>
        <v/>
      </c>
      <c r="R165" s="20" t="str">
        <f aca="true">IF(OR($B165="",$K165="",$L165="",$P165=""),"",IF($I165="Disposed",0,IF($O165="Diminishing value",IF($P165&lt;=2,MAX(0,$L165*(1-((TODAY()-$K165)/365.25)/$P165)),$L165*(1-2/$P165)^((TODAY()-$K165)/365.25)),MAX(0,$L165*(1-((TODAY()-$K165)/365.25)/$P165)))))</f>
        <v/>
      </c>
      <c r="S165" s="18" t="str">
        <f aca="false">IF(OR($K165="",$P165=""),"",YEAR($K165)+ROUND($P165,0))</f>
        <v/>
      </c>
      <c r="T165" s="15"/>
      <c r="U165" s="17"/>
      <c r="V165" s="15"/>
      <c r="W165" s="21" t="str">
        <f aca="false">IF(OR($B165="",$I165="Disposed",AND($V165="",$K165=""),IF($U165&lt;&gt;"",$U165,IFERROR(INDEX(Lists!$C$2:$C$13,MATCH($C165,Lists!$A$2:$A$13,0)),""))=""),"",EDATE(IF($V165&lt;&gt;"",$V165,$K165),IF($U165&lt;&gt;"",$U165,IFERROR(INDEX(Lists!$C$2:$C$13,MATCH($C165,Lists!$A$2:$A$13,0)),""))))</f>
        <v/>
      </c>
      <c r="X165" s="14"/>
      <c r="Y165" s="15"/>
      <c r="Z165" s="21" t="str">
        <f aca="false">IF(OR($B165="",$I165="Disposed",$Y165=""),"",$Y165+Lists!$O$4)</f>
        <v/>
      </c>
      <c r="AA165" s="22" t="str">
        <f aca="true">IF($B165="","",IF($I165="Disposed","Disposed",IF(OR($I165="Out of order",$I165="Under repair"),"Out of action",IF(AND($W165&lt;&gt;"",$W165&lt;TODAY()),"Service overdue",IF(AND($Z165&lt;&gt;"",$Z165&lt;TODAY()),"Inspection overdue",IF(AND($T165&lt;&gt;"",$T165&lt;TODAY()),"Warranty expired",IF(AND($W165&lt;&gt;"",$W165&lt;=TODAY()+Lists!$O$2),"Service due soon",IF(AND($T165&lt;&gt;"",$T165&lt;=TODAY()+Lists!$O$3),"Warranty ending",IF(AND($S165&lt;&gt;"",$S165&lt;=YEAR(TODAY())),"Due for replacement","OK")))))))))</f>
        <v/>
      </c>
      <c r="AB165" s="23"/>
    </row>
    <row r="166" customFormat="false" ht="15" hidden="false" customHeight="false" outlineLevel="0" collapsed="false">
      <c r="A166" s="14"/>
      <c r="B166" s="14"/>
      <c r="C166" s="14"/>
      <c r="D166" s="14"/>
      <c r="E166" s="14"/>
      <c r="F166" s="14"/>
      <c r="G166" s="14"/>
      <c r="H166" s="14"/>
      <c r="I166" s="14"/>
      <c r="J166" s="14"/>
      <c r="K166" s="15"/>
      <c r="L166" s="16"/>
      <c r="M166" s="14"/>
      <c r="N166" s="17"/>
      <c r="O166" s="14"/>
      <c r="P166" s="18" t="str">
        <f aca="false">IF($B166="","",IF($N166&lt;&gt;"",$N166,IFERROR(INDEX(Lists!$B$2:$B$13,MATCH($C166,Lists!$A$2:$A$13,0)),"")))</f>
        <v/>
      </c>
      <c r="Q166" s="19" t="str">
        <f aca="true">IF(OR($B166="",$K166=""),"",(TODAY()-$K166)/365.25)</f>
        <v/>
      </c>
      <c r="R166" s="20" t="str">
        <f aca="true">IF(OR($B166="",$K166="",$L166="",$P166=""),"",IF($I166="Disposed",0,IF($O166="Diminishing value",IF($P166&lt;=2,MAX(0,$L166*(1-((TODAY()-$K166)/365.25)/$P166)),$L166*(1-2/$P166)^((TODAY()-$K166)/365.25)),MAX(0,$L166*(1-((TODAY()-$K166)/365.25)/$P166)))))</f>
        <v/>
      </c>
      <c r="S166" s="18" t="str">
        <f aca="false">IF(OR($K166="",$P166=""),"",YEAR($K166)+ROUND($P166,0))</f>
        <v/>
      </c>
      <c r="T166" s="15"/>
      <c r="U166" s="17"/>
      <c r="V166" s="15"/>
      <c r="W166" s="21" t="str">
        <f aca="false">IF(OR($B166="",$I166="Disposed",AND($V166="",$K166=""),IF($U166&lt;&gt;"",$U166,IFERROR(INDEX(Lists!$C$2:$C$13,MATCH($C166,Lists!$A$2:$A$13,0)),""))=""),"",EDATE(IF($V166&lt;&gt;"",$V166,$K166),IF($U166&lt;&gt;"",$U166,IFERROR(INDEX(Lists!$C$2:$C$13,MATCH($C166,Lists!$A$2:$A$13,0)),""))))</f>
        <v/>
      </c>
      <c r="X166" s="14"/>
      <c r="Y166" s="15"/>
      <c r="Z166" s="21" t="str">
        <f aca="false">IF(OR($B166="",$I166="Disposed",$Y166=""),"",$Y166+Lists!$O$4)</f>
        <v/>
      </c>
      <c r="AA166" s="22" t="str">
        <f aca="true">IF($B166="","",IF($I166="Disposed","Disposed",IF(OR($I166="Out of order",$I166="Under repair"),"Out of action",IF(AND($W166&lt;&gt;"",$W166&lt;TODAY()),"Service overdue",IF(AND($Z166&lt;&gt;"",$Z166&lt;TODAY()),"Inspection overdue",IF(AND($T166&lt;&gt;"",$T166&lt;TODAY()),"Warranty expired",IF(AND($W166&lt;&gt;"",$W166&lt;=TODAY()+Lists!$O$2),"Service due soon",IF(AND($T166&lt;&gt;"",$T166&lt;=TODAY()+Lists!$O$3),"Warranty ending",IF(AND($S166&lt;&gt;"",$S166&lt;=YEAR(TODAY())),"Due for replacement","OK")))))))))</f>
        <v/>
      </c>
      <c r="AB166" s="23"/>
    </row>
    <row r="167" customFormat="false" ht="15" hidden="false" customHeight="false" outlineLevel="0" collapsed="false">
      <c r="A167" s="14"/>
      <c r="B167" s="14"/>
      <c r="C167" s="14"/>
      <c r="D167" s="14"/>
      <c r="E167" s="14"/>
      <c r="F167" s="14"/>
      <c r="G167" s="14"/>
      <c r="H167" s="14"/>
      <c r="I167" s="14"/>
      <c r="J167" s="14"/>
      <c r="K167" s="15"/>
      <c r="L167" s="16"/>
      <c r="M167" s="14"/>
      <c r="N167" s="17"/>
      <c r="O167" s="14"/>
      <c r="P167" s="18" t="str">
        <f aca="false">IF($B167="","",IF($N167&lt;&gt;"",$N167,IFERROR(INDEX(Lists!$B$2:$B$13,MATCH($C167,Lists!$A$2:$A$13,0)),"")))</f>
        <v/>
      </c>
      <c r="Q167" s="19" t="str">
        <f aca="true">IF(OR($B167="",$K167=""),"",(TODAY()-$K167)/365.25)</f>
        <v/>
      </c>
      <c r="R167" s="20" t="str">
        <f aca="true">IF(OR($B167="",$K167="",$L167="",$P167=""),"",IF($I167="Disposed",0,IF($O167="Diminishing value",IF($P167&lt;=2,MAX(0,$L167*(1-((TODAY()-$K167)/365.25)/$P167)),$L167*(1-2/$P167)^((TODAY()-$K167)/365.25)),MAX(0,$L167*(1-((TODAY()-$K167)/365.25)/$P167)))))</f>
        <v/>
      </c>
      <c r="S167" s="18" t="str">
        <f aca="false">IF(OR($K167="",$P167=""),"",YEAR($K167)+ROUND($P167,0))</f>
        <v/>
      </c>
      <c r="T167" s="15"/>
      <c r="U167" s="17"/>
      <c r="V167" s="15"/>
      <c r="W167" s="21" t="str">
        <f aca="false">IF(OR($B167="",$I167="Disposed",AND($V167="",$K167=""),IF($U167&lt;&gt;"",$U167,IFERROR(INDEX(Lists!$C$2:$C$13,MATCH($C167,Lists!$A$2:$A$13,0)),""))=""),"",EDATE(IF($V167&lt;&gt;"",$V167,$K167),IF($U167&lt;&gt;"",$U167,IFERROR(INDEX(Lists!$C$2:$C$13,MATCH($C167,Lists!$A$2:$A$13,0)),""))))</f>
        <v/>
      </c>
      <c r="X167" s="14"/>
      <c r="Y167" s="15"/>
      <c r="Z167" s="21" t="str">
        <f aca="false">IF(OR($B167="",$I167="Disposed",$Y167=""),"",$Y167+Lists!$O$4)</f>
        <v/>
      </c>
      <c r="AA167" s="22" t="str">
        <f aca="true">IF($B167="","",IF($I167="Disposed","Disposed",IF(OR($I167="Out of order",$I167="Under repair"),"Out of action",IF(AND($W167&lt;&gt;"",$W167&lt;TODAY()),"Service overdue",IF(AND($Z167&lt;&gt;"",$Z167&lt;TODAY()),"Inspection overdue",IF(AND($T167&lt;&gt;"",$T167&lt;TODAY()),"Warranty expired",IF(AND($W167&lt;&gt;"",$W167&lt;=TODAY()+Lists!$O$2),"Service due soon",IF(AND($T167&lt;&gt;"",$T167&lt;=TODAY()+Lists!$O$3),"Warranty ending",IF(AND($S167&lt;&gt;"",$S167&lt;=YEAR(TODAY())),"Due for replacement","OK")))))))))</f>
        <v/>
      </c>
      <c r="AB167" s="23"/>
    </row>
    <row r="168" customFormat="false" ht="15" hidden="false" customHeight="false" outlineLevel="0" collapsed="false">
      <c r="A168" s="14"/>
      <c r="B168" s="14"/>
      <c r="C168" s="14"/>
      <c r="D168" s="14"/>
      <c r="E168" s="14"/>
      <c r="F168" s="14"/>
      <c r="G168" s="14"/>
      <c r="H168" s="14"/>
      <c r="I168" s="14"/>
      <c r="J168" s="14"/>
      <c r="K168" s="15"/>
      <c r="L168" s="16"/>
      <c r="M168" s="14"/>
      <c r="N168" s="17"/>
      <c r="O168" s="14"/>
      <c r="P168" s="18" t="str">
        <f aca="false">IF($B168="","",IF($N168&lt;&gt;"",$N168,IFERROR(INDEX(Lists!$B$2:$B$13,MATCH($C168,Lists!$A$2:$A$13,0)),"")))</f>
        <v/>
      </c>
      <c r="Q168" s="19" t="str">
        <f aca="true">IF(OR($B168="",$K168=""),"",(TODAY()-$K168)/365.25)</f>
        <v/>
      </c>
      <c r="R168" s="20" t="str">
        <f aca="true">IF(OR($B168="",$K168="",$L168="",$P168=""),"",IF($I168="Disposed",0,IF($O168="Diminishing value",IF($P168&lt;=2,MAX(0,$L168*(1-((TODAY()-$K168)/365.25)/$P168)),$L168*(1-2/$P168)^((TODAY()-$K168)/365.25)),MAX(0,$L168*(1-((TODAY()-$K168)/365.25)/$P168)))))</f>
        <v/>
      </c>
      <c r="S168" s="18" t="str">
        <f aca="false">IF(OR($K168="",$P168=""),"",YEAR($K168)+ROUND($P168,0))</f>
        <v/>
      </c>
      <c r="T168" s="15"/>
      <c r="U168" s="17"/>
      <c r="V168" s="15"/>
      <c r="W168" s="21" t="str">
        <f aca="false">IF(OR($B168="",$I168="Disposed",AND($V168="",$K168=""),IF($U168&lt;&gt;"",$U168,IFERROR(INDEX(Lists!$C$2:$C$13,MATCH($C168,Lists!$A$2:$A$13,0)),""))=""),"",EDATE(IF($V168&lt;&gt;"",$V168,$K168),IF($U168&lt;&gt;"",$U168,IFERROR(INDEX(Lists!$C$2:$C$13,MATCH($C168,Lists!$A$2:$A$13,0)),""))))</f>
        <v/>
      </c>
      <c r="X168" s="14"/>
      <c r="Y168" s="15"/>
      <c r="Z168" s="21" t="str">
        <f aca="false">IF(OR($B168="",$I168="Disposed",$Y168=""),"",$Y168+Lists!$O$4)</f>
        <v/>
      </c>
      <c r="AA168" s="22" t="str">
        <f aca="true">IF($B168="","",IF($I168="Disposed","Disposed",IF(OR($I168="Out of order",$I168="Under repair"),"Out of action",IF(AND($W168&lt;&gt;"",$W168&lt;TODAY()),"Service overdue",IF(AND($Z168&lt;&gt;"",$Z168&lt;TODAY()),"Inspection overdue",IF(AND($T168&lt;&gt;"",$T168&lt;TODAY()),"Warranty expired",IF(AND($W168&lt;&gt;"",$W168&lt;=TODAY()+Lists!$O$2),"Service due soon",IF(AND($T168&lt;&gt;"",$T168&lt;=TODAY()+Lists!$O$3),"Warranty ending",IF(AND($S168&lt;&gt;"",$S168&lt;=YEAR(TODAY())),"Due for replacement","OK")))))))))</f>
        <v/>
      </c>
      <c r="AB168" s="23"/>
    </row>
    <row r="169" customFormat="false" ht="15" hidden="false" customHeight="false" outlineLevel="0" collapsed="false">
      <c r="A169" s="14"/>
      <c r="B169" s="14"/>
      <c r="C169" s="14"/>
      <c r="D169" s="14"/>
      <c r="E169" s="14"/>
      <c r="F169" s="14"/>
      <c r="G169" s="14"/>
      <c r="H169" s="14"/>
      <c r="I169" s="14"/>
      <c r="J169" s="14"/>
      <c r="K169" s="15"/>
      <c r="L169" s="16"/>
      <c r="M169" s="14"/>
      <c r="N169" s="17"/>
      <c r="O169" s="14"/>
      <c r="P169" s="18" t="str">
        <f aca="false">IF($B169="","",IF($N169&lt;&gt;"",$N169,IFERROR(INDEX(Lists!$B$2:$B$13,MATCH($C169,Lists!$A$2:$A$13,0)),"")))</f>
        <v/>
      </c>
      <c r="Q169" s="19" t="str">
        <f aca="true">IF(OR($B169="",$K169=""),"",(TODAY()-$K169)/365.25)</f>
        <v/>
      </c>
      <c r="R169" s="20" t="str">
        <f aca="true">IF(OR($B169="",$K169="",$L169="",$P169=""),"",IF($I169="Disposed",0,IF($O169="Diminishing value",IF($P169&lt;=2,MAX(0,$L169*(1-((TODAY()-$K169)/365.25)/$P169)),$L169*(1-2/$P169)^((TODAY()-$K169)/365.25)),MAX(0,$L169*(1-((TODAY()-$K169)/365.25)/$P169)))))</f>
        <v/>
      </c>
      <c r="S169" s="18" t="str">
        <f aca="false">IF(OR($K169="",$P169=""),"",YEAR($K169)+ROUND($P169,0))</f>
        <v/>
      </c>
      <c r="T169" s="15"/>
      <c r="U169" s="17"/>
      <c r="V169" s="15"/>
      <c r="W169" s="21" t="str">
        <f aca="false">IF(OR($B169="",$I169="Disposed",AND($V169="",$K169=""),IF($U169&lt;&gt;"",$U169,IFERROR(INDEX(Lists!$C$2:$C$13,MATCH($C169,Lists!$A$2:$A$13,0)),""))=""),"",EDATE(IF($V169&lt;&gt;"",$V169,$K169),IF($U169&lt;&gt;"",$U169,IFERROR(INDEX(Lists!$C$2:$C$13,MATCH($C169,Lists!$A$2:$A$13,0)),""))))</f>
        <v/>
      </c>
      <c r="X169" s="14"/>
      <c r="Y169" s="15"/>
      <c r="Z169" s="21" t="str">
        <f aca="false">IF(OR($B169="",$I169="Disposed",$Y169=""),"",$Y169+Lists!$O$4)</f>
        <v/>
      </c>
      <c r="AA169" s="22" t="str">
        <f aca="true">IF($B169="","",IF($I169="Disposed","Disposed",IF(OR($I169="Out of order",$I169="Under repair"),"Out of action",IF(AND($W169&lt;&gt;"",$W169&lt;TODAY()),"Service overdue",IF(AND($Z169&lt;&gt;"",$Z169&lt;TODAY()),"Inspection overdue",IF(AND($T169&lt;&gt;"",$T169&lt;TODAY()),"Warranty expired",IF(AND($W169&lt;&gt;"",$W169&lt;=TODAY()+Lists!$O$2),"Service due soon",IF(AND($T169&lt;&gt;"",$T169&lt;=TODAY()+Lists!$O$3),"Warranty ending",IF(AND($S169&lt;&gt;"",$S169&lt;=YEAR(TODAY())),"Due for replacement","OK")))))))))</f>
        <v/>
      </c>
      <c r="AB169" s="23"/>
    </row>
    <row r="170" customFormat="false" ht="15" hidden="false" customHeight="false" outlineLevel="0" collapsed="false">
      <c r="A170" s="14"/>
      <c r="B170" s="14"/>
      <c r="C170" s="14"/>
      <c r="D170" s="14"/>
      <c r="E170" s="14"/>
      <c r="F170" s="14"/>
      <c r="G170" s="14"/>
      <c r="H170" s="14"/>
      <c r="I170" s="14"/>
      <c r="J170" s="14"/>
      <c r="K170" s="15"/>
      <c r="L170" s="16"/>
      <c r="M170" s="14"/>
      <c r="N170" s="17"/>
      <c r="O170" s="14"/>
      <c r="P170" s="18" t="str">
        <f aca="false">IF($B170="","",IF($N170&lt;&gt;"",$N170,IFERROR(INDEX(Lists!$B$2:$B$13,MATCH($C170,Lists!$A$2:$A$13,0)),"")))</f>
        <v/>
      </c>
      <c r="Q170" s="19" t="str">
        <f aca="true">IF(OR($B170="",$K170=""),"",(TODAY()-$K170)/365.25)</f>
        <v/>
      </c>
      <c r="R170" s="20" t="str">
        <f aca="true">IF(OR($B170="",$K170="",$L170="",$P170=""),"",IF($I170="Disposed",0,IF($O170="Diminishing value",IF($P170&lt;=2,MAX(0,$L170*(1-((TODAY()-$K170)/365.25)/$P170)),$L170*(1-2/$P170)^((TODAY()-$K170)/365.25)),MAX(0,$L170*(1-((TODAY()-$K170)/365.25)/$P170)))))</f>
        <v/>
      </c>
      <c r="S170" s="18" t="str">
        <f aca="false">IF(OR($K170="",$P170=""),"",YEAR($K170)+ROUND($P170,0))</f>
        <v/>
      </c>
      <c r="T170" s="15"/>
      <c r="U170" s="17"/>
      <c r="V170" s="15"/>
      <c r="W170" s="21" t="str">
        <f aca="false">IF(OR($B170="",$I170="Disposed",AND($V170="",$K170=""),IF($U170&lt;&gt;"",$U170,IFERROR(INDEX(Lists!$C$2:$C$13,MATCH($C170,Lists!$A$2:$A$13,0)),""))=""),"",EDATE(IF($V170&lt;&gt;"",$V170,$K170),IF($U170&lt;&gt;"",$U170,IFERROR(INDEX(Lists!$C$2:$C$13,MATCH($C170,Lists!$A$2:$A$13,0)),""))))</f>
        <v/>
      </c>
      <c r="X170" s="14"/>
      <c r="Y170" s="15"/>
      <c r="Z170" s="21" t="str">
        <f aca="false">IF(OR($B170="",$I170="Disposed",$Y170=""),"",$Y170+Lists!$O$4)</f>
        <v/>
      </c>
      <c r="AA170" s="22" t="str">
        <f aca="true">IF($B170="","",IF($I170="Disposed","Disposed",IF(OR($I170="Out of order",$I170="Under repair"),"Out of action",IF(AND($W170&lt;&gt;"",$W170&lt;TODAY()),"Service overdue",IF(AND($Z170&lt;&gt;"",$Z170&lt;TODAY()),"Inspection overdue",IF(AND($T170&lt;&gt;"",$T170&lt;TODAY()),"Warranty expired",IF(AND($W170&lt;&gt;"",$W170&lt;=TODAY()+Lists!$O$2),"Service due soon",IF(AND($T170&lt;&gt;"",$T170&lt;=TODAY()+Lists!$O$3),"Warranty ending",IF(AND($S170&lt;&gt;"",$S170&lt;=YEAR(TODAY())),"Due for replacement","OK")))))))))</f>
        <v/>
      </c>
      <c r="AB170" s="23"/>
    </row>
    <row r="171" customFormat="false" ht="15" hidden="false" customHeight="false" outlineLevel="0" collapsed="false">
      <c r="A171" s="14"/>
      <c r="B171" s="14"/>
      <c r="C171" s="14"/>
      <c r="D171" s="14"/>
      <c r="E171" s="14"/>
      <c r="F171" s="14"/>
      <c r="G171" s="14"/>
      <c r="H171" s="14"/>
      <c r="I171" s="14"/>
      <c r="J171" s="14"/>
      <c r="K171" s="15"/>
      <c r="L171" s="16"/>
      <c r="M171" s="14"/>
      <c r="N171" s="17"/>
      <c r="O171" s="14"/>
      <c r="P171" s="18" t="str">
        <f aca="false">IF($B171="","",IF($N171&lt;&gt;"",$N171,IFERROR(INDEX(Lists!$B$2:$B$13,MATCH($C171,Lists!$A$2:$A$13,0)),"")))</f>
        <v/>
      </c>
      <c r="Q171" s="19" t="str">
        <f aca="true">IF(OR($B171="",$K171=""),"",(TODAY()-$K171)/365.25)</f>
        <v/>
      </c>
      <c r="R171" s="20" t="str">
        <f aca="true">IF(OR($B171="",$K171="",$L171="",$P171=""),"",IF($I171="Disposed",0,IF($O171="Diminishing value",IF($P171&lt;=2,MAX(0,$L171*(1-((TODAY()-$K171)/365.25)/$P171)),$L171*(1-2/$P171)^((TODAY()-$K171)/365.25)),MAX(0,$L171*(1-((TODAY()-$K171)/365.25)/$P171)))))</f>
        <v/>
      </c>
      <c r="S171" s="18" t="str">
        <f aca="false">IF(OR($K171="",$P171=""),"",YEAR($K171)+ROUND($P171,0))</f>
        <v/>
      </c>
      <c r="T171" s="15"/>
      <c r="U171" s="17"/>
      <c r="V171" s="15"/>
      <c r="W171" s="21" t="str">
        <f aca="false">IF(OR($B171="",$I171="Disposed",AND($V171="",$K171=""),IF($U171&lt;&gt;"",$U171,IFERROR(INDEX(Lists!$C$2:$C$13,MATCH($C171,Lists!$A$2:$A$13,0)),""))=""),"",EDATE(IF($V171&lt;&gt;"",$V171,$K171),IF($U171&lt;&gt;"",$U171,IFERROR(INDEX(Lists!$C$2:$C$13,MATCH($C171,Lists!$A$2:$A$13,0)),""))))</f>
        <v/>
      </c>
      <c r="X171" s="14"/>
      <c r="Y171" s="15"/>
      <c r="Z171" s="21" t="str">
        <f aca="false">IF(OR($B171="",$I171="Disposed",$Y171=""),"",$Y171+Lists!$O$4)</f>
        <v/>
      </c>
      <c r="AA171" s="22" t="str">
        <f aca="true">IF($B171="","",IF($I171="Disposed","Disposed",IF(OR($I171="Out of order",$I171="Under repair"),"Out of action",IF(AND($W171&lt;&gt;"",$W171&lt;TODAY()),"Service overdue",IF(AND($Z171&lt;&gt;"",$Z171&lt;TODAY()),"Inspection overdue",IF(AND($T171&lt;&gt;"",$T171&lt;TODAY()),"Warranty expired",IF(AND($W171&lt;&gt;"",$W171&lt;=TODAY()+Lists!$O$2),"Service due soon",IF(AND($T171&lt;&gt;"",$T171&lt;=TODAY()+Lists!$O$3),"Warranty ending",IF(AND($S171&lt;&gt;"",$S171&lt;=YEAR(TODAY())),"Due for replacement","OK")))))))))</f>
        <v/>
      </c>
      <c r="AB171" s="23"/>
    </row>
    <row r="172" customFormat="false" ht="15" hidden="false" customHeight="false" outlineLevel="0" collapsed="false">
      <c r="A172" s="14"/>
      <c r="B172" s="14"/>
      <c r="C172" s="14"/>
      <c r="D172" s="14"/>
      <c r="E172" s="14"/>
      <c r="F172" s="14"/>
      <c r="G172" s="14"/>
      <c r="H172" s="14"/>
      <c r="I172" s="14"/>
      <c r="J172" s="14"/>
      <c r="K172" s="15"/>
      <c r="L172" s="16"/>
      <c r="M172" s="14"/>
      <c r="N172" s="17"/>
      <c r="O172" s="14"/>
      <c r="P172" s="18" t="str">
        <f aca="false">IF($B172="","",IF($N172&lt;&gt;"",$N172,IFERROR(INDEX(Lists!$B$2:$B$13,MATCH($C172,Lists!$A$2:$A$13,0)),"")))</f>
        <v/>
      </c>
      <c r="Q172" s="19" t="str">
        <f aca="true">IF(OR($B172="",$K172=""),"",(TODAY()-$K172)/365.25)</f>
        <v/>
      </c>
      <c r="R172" s="20" t="str">
        <f aca="true">IF(OR($B172="",$K172="",$L172="",$P172=""),"",IF($I172="Disposed",0,IF($O172="Diminishing value",IF($P172&lt;=2,MAX(0,$L172*(1-((TODAY()-$K172)/365.25)/$P172)),$L172*(1-2/$P172)^((TODAY()-$K172)/365.25)),MAX(0,$L172*(1-((TODAY()-$K172)/365.25)/$P172)))))</f>
        <v/>
      </c>
      <c r="S172" s="18" t="str">
        <f aca="false">IF(OR($K172="",$P172=""),"",YEAR($K172)+ROUND($P172,0))</f>
        <v/>
      </c>
      <c r="T172" s="15"/>
      <c r="U172" s="17"/>
      <c r="V172" s="15"/>
      <c r="W172" s="21" t="str">
        <f aca="false">IF(OR($B172="",$I172="Disposed",AND($V172="",$K172=""),IF($U172&lt;&gt;"",$U172,IFERROR(INDEX(Lists!$C$2:$C$13,MATCH($C172,Lists!$A$2:$A$13,0)),""))=""),"",EDATE(IF($V172&lt;&gt;"",$V172,$K172),IF($U172&lt;&gt;"",$U172,IFERROR(INDEX(Lists!$C$2:$C$13,MATCH($C172,Lists!$A$2:$A$13,0)),""))))</f>
        <v/>
      </c>
      <c r="X172" s="14"/>
      <c r="Y172" s="15"/>
      <c r="Z172" s="21" t="str">
        <f aca="false">IF(OR($B172="",$I172="Disposed",$Y172=""),"",$Y172+Lists!$O$4)</f>
        <v/>
      </c>
      <c r="AA172" s="22" t="str">
        <f aca="true">IF($B172="","",IF($I172="Disposed","Disposed",IF(OR($I172="Out of order",$I172="Under repair"),"Out of action",IF(AND($W172&lt;&gt;"",$W172&lt;TODAY()),"Service overdue",IF(AND($Z172&lt;&gt;"",$Z172&lt;TODAY()),"Inspection overdue",IF(AND($T172&lt;&gt;"",$T172&lt;TODAY()),"Warranty expired",IF(AND($W172&lt;&gt;"",$W172&lt;=TODAY()+Lists!$O$2),"Service due soon",IF(AND($T172&lt;&gt;"",$T172&lt;=TODAY()+Lists!$O$3),"Warranty ending",IF(AND($S172&lt;&gt;"",$S172&lt;=YEAR(TODAY())),"Due for replacement","OK")))))))))</f>
        <v/>
      </c>
      <c r="AB172" s="23"/>
    </row>
    <row r="173" customFormat="false" ht="15" hidden="false" customHeight="false" outlineLevel="0" collapsed="false">
      <c r="A173" s="14"/>
      <c r="B173" s="14"/>
      <c r="C173" s="14"/>
      <c r="D173" s="14"/>
      <c r="E173" s="14"/>
      <c r="F173" s="14"/>
      <c r="G173" s="14"/>
      <c r="H173" s="14"/>
      <c r="I173" s="14"/>
      <c r="J173" s="14"/>
      <c r="K173" s="15"/>
      <c r="L173" s="16"/>
      <c r="M173" s="14"/>
      <c r="N173" s="17"/>
      <c r="O173" s="14"/>
      <c r="P173" s="18" t="str">
        <f aca="false">IF($B173="","",IF($N173&lt;&gt;"",$N173,IFERROR(INDEX(Lists!$B$2:$B$13,MATCH($C173,Lists!$A$2:$A$13,0)),"")))</f>
        <v/>
      </c>
      <c r="Q173" s="19" t="str">
        <f aca="true">IF(OR($B173="",$K173=""),"",(TODAY()-$K173)/365.25)</f>
        <v/>
      </c>
      <c r="R173" s="20" t="str">
        <f aca="true">IF(OR($B173="",$K173="",$L173="",$P173=""),"",IF($I173="Disposed",0,IF($O173="Diminishing value",IF($P173&lt;=2,MAX(0,$L173*(1-((TODAY()-$K173)/365.25)/$P173)),$L173*(1-2/$P173)^((TODAY()-$K173)/365.25)),MAX(0,$L173*(1-((TODAY()-$K173)/365.25)/$P173)))))</f>
        <v/>
      </c>
      <c r="S173" s="18" t="str">
        <f aca="false">IF(OR($K173="",$P173=""),"",YEAR($K173)+ROUND($P173,0))</f>
        <v/>
      </c>
      <c r="T173" s="15"/>
      <c r="U173" s="17"/>
      <c r="V173" s="15"/>
      <c r="W173" s="21" t="str">
        <f aca="false">IF(OR($B173="",$I173="Disposed",AND($V173="",$K173=""),IF($U173&lt;&gt;"",$U173,IFERROR(INDEX(Lists!$C$2:$C$13,MATCH($C173,Lists!$A$2:$A$13,0)),""))=""),"",EDATE(IF($V173&lt;&gt;"",$V173,$K173),IF($U173&lt;&gt;"",$U173,IFERROR(INDEX(Lists!$C$2:$C$13,MATCH($C173,Lists!$A$2:$A$13,0)),""))))</f>
        <v/>
      </c>
      <c r="X173" s="14"/>
      <c r="Y173" s="15"/>
      <c r="Z173" s="21" t="str">
        <f aca="false">IF(OR($B173="",$I173="Disposed",$Y173=""),"",$Y173+Lists!$O$4)</f>
        <v/>
      </c>
      <c r="AA173" s="22" t="str">
        <f aca="true">IF($B173="","",IF($I173="Disposed","Disposed",IF(OR($I173="Out of order",$I173="Under repair"),"Out of action",IF(AND($W173&lt;&gt;"",$W173&lt;TODAY()),"Service overdue",IF(AND($Z173&lt;&gt;"",$Z173&lt;TODAY()),"Inspection overdue",IF(AND($T173&lt;&gt;"",$T173&lt;TODAY()),"Warranty expired",IF(AND($W173&lt;&gt;"",$W173&lt;=TODAY()+Lists!$O$2),"Service due soon",IF(AND($T173&lt;&gt;"",$T173&lt;=TODAY()+Lists!$O$3),"Warranty ending",IF(AND($S173&lt;&gt;"",$S173&lt;=YEAR(TODAY())),"Due for replacement","OK")))))))))</f>
        <v/>
      </c>
      <c r="AB173" s="23"/>
    </row>
    <row r="174" customFormat="false" ht="15" hidden="false" customHeight="false" outlineLevel="0" collapsed="false">
      <c r="A174" s="14"/>
      <c r="B174" s="14"/>
      <c r="C174" s="14"/>
      <c r="D174" s="14"/>
      <c r="E174" s="14"/>
      <c r="F174" s="14"/>
      <c r="G174" s="14"/>
      <c r="H174" s="14"/>
      <c r="I174" s="14"/>
      <c r="J174" s="14"/>
      <c r="K174" s="15"/>
      <c r="L174" s="16"/>
      <c r="M174" s="14"/>
      <c r="N174" s="17"/>
      <c r="O174" s="14"/>
      <c r="P174" s="18" t="str">
        <f aca="false">IF($B174="","",IF($N174&lt;&gt;"",$N174,IFERROR(INDEX(Lists!$B$2:$B$13,MATCH($C174,Lists!$A$2:$A$13,0)),"")))</f>
        <v/>
      </c>
      <c r="Q174" s="19" t="str">
        <f aca="true">IF(OR($B174="",$K174=""),"",(TODAY()-$K174)/365.25)</f>
        <v/>
      </c>
      <c r="R174" s="20" t="str">
        <f aca="true">IF(OR($B174="",$K174="",$L174="",$P174=""),"",IF($I174="Disposed",0,IF($O174="Diminishing value",IF($P174&lt;=2,MAX(0,$L174*(1-((TODAY()-$K174)/365.25)/$P174)),$L174*(1-2/$P174)^((TODAY()-$K174)/365.25)),MAX(0,$L174*(1-((TODAY()-$K174)/365.25)/$P174)))))</f>
        <v/>
      </c>
      <c r="S174" s="18" t="str">
        <f aca="false">IF(OR($K174="",$P174=""),"",YEAR($K174)+ROUND($P174,0))</f>
        <v/>
      </c>
      <c r="T174" s="15"/>
      <c r="U174" s="17"/>
      <c r="V174" s="15"/>
      <c r="W174" s="21" t="str">
        <f aca="false">IF(OR($B174="",$I174="Disposed",AND($V174="",$K174=""),IF($U174&lt;&gt;"",$U174,IFERROR(INDEX(Lists!$C$2:$C$13,MATCH($C174,Lists!$A$2:$A$13,0)),""))=""),"",EDATE(IF($V174&lt;&gt;"",$V174,$K174),IF($U174&lt;&gt;"",$U174,IFERROR(INDEX(Lists!$C$2:$C$13,MATCH($C174,Lists!$A$2:$A$13,0)),""))))</f>
        <v/>
      </c>
      <c r="X174" s="14"/>
      <c r="Y174" s="15"/>
      <c r="Z174" s="21" t="str">
        <f aca="false">IF(OR($B174="",$I174="Disposed",$Y174=""),"",$Y174+Lists!$O$4)</f>
        <v/>
      </c>
      <c r="AA174" s="22" t="str">
        <f aca="true">IF($B174="","",IF($I174="Disposed","Disposed",IF(OR($I174="Out of order",$I174="Under repair"),"Out of action",IF(AND($W174&lt;&gt;"",$W174&lt;TODAY()),"Service overdue",IF(AND($Z174&lt;&gt;"",$Z174&lt;TODAY()),"Inspection overdue",IF(AND($T174&lt;&gt;"",$T174&lt;TODAY()),"Warranty expired",IF(AND($W174&lt;&gt;"",$W174&lt;=TODAY()+Lists!$O$2),"Service due soon",IF(AND($T174&lt;&gt;"",$T174&lt;=TODAY()+Lists!$O$3),"Warranty ending",IF(AND($S174&lt;&gt;"",$S174&lt;=YEAR(TODAY())),"Due for replacement","OK")))))))))</f>
        <v/>
      </c>
      <c r="AB174" s="23"/>
    </row>
    <row r="175" customFormat="false" ht="15" hidden="false" customHeight="false" outlineLevel="0" collapsed="false">
      <c r="A175" s="14"/>
      <c r="B175" s="14"/>
      <c r="C175" s="14"/>
      <c r="D175" s="14"/>
      <c r="E175" s="14"/>
      <c r="F175" s="14"/>
      <c r="G175" s="14"/>
      <c r="H175" s="14"/>
      <c r="I175" s="14"/>
      <c r="J175" s="14"/>
      <c r="K175" s="15"/>
      <c r="L175" s="16"/>
      <c r="M175" s="14"/>
      <c r="N175" s="17"/>
      <c r="O175" s="14"/>
      <c r="P175" s="18" t="str">
        <f aca="false">IF($B175="","",IF($N175&lt;&gt;"",$N175,IFERROR(INDEX(Lists!$B$2:$B$13,MATCH($C175,Lists!$A$2:$A$13,0)),"")))</f>
        <v/>
      </c>
      <c r="Q175" s="19" t="str">
        <f aca="true">IF(OR($B175="",$K175=""),"",(TODAY()-$K175)/365.25)</f>
        <v/>
      </c>
      <c r="R175" s="20" t="str">
        <f aca="true">IF(OR($B175="",$K175="",$L175="",$P175=""),"",IF($I175="Disposed",0,IF($O175="Diminishing value",IF($P175&lt;=2,MAX(0,$L175*(1-((TODAY()-$K175)/365.25)/$P175)),$L175*(1-2/$P175)^((TODAY()-$K175)/365.25)),MAX(0,$L175*(1-((TODAY()-$K175)/365.25)/$P175)))))</f>
        <v/>
      </c>
      <c r="S175" s="18" t="str">
        <f aca="false">IF(OR($K175="",$P175=""),"",YEAR($K175)+ROUND($P175,0))</f>
        <v/>
      </c>
      <c r="T175" s="15"/>
      <c r="U175" s="17"/>
      <c r="V175" s="15"/>
      <c r="W175" s="21" t="str">
        <f aca="false">IF(OR($B175="",$I175="Disposed",AND($V175="",$K175=""),IF($U175&lt;&gt;"",$U175,IFERROR(INDEX(Lists!$C$2:$C$13,MATCH($C175,Lists!$A$2:$A$13,0)),""))=""),"",EDATE(IF($V175&lt;&gt;"",$V175,$K175),IF($U175&lt;&gt;"",$U175,IFERROR(INDEX(Lists!$C$2:$C$13,MATCH($C175,Lists!$A$2:$A$13,0)),""))))</f>
        <v/>
      </c>
      <c r="X175" s="14"/>
      <c r="Y175" s="15"/>
      <c r="Z175" s="21" t="str">
        <f aca="false">IF(OR($B175="",$I175="Disposed",$Y175=""),"",$Y175+Lists!$O$4)</f>
        <v/>
      </c>
      <c r="AA175" s="22" t="str">
        <f aca="true">IF($B175="","",IF($I175="Disposed","Disposed",IF(OR($I175="Out of order",$I175="Under repair"),"Out of action",IF(AND($W175&lt;&gt;"",$W175&lt;TODAY()),"Service overdue",IF(AND($Z175&lt;&gt;"",$Z175&lt;TODAY()),"Inspection overdue",IF(AND($T175&lt;&gt;"",$T175&lt;TODAY()),"Warranty expired",IF(AND($W175&lt;&gt;"",$W175&lt;=TODAY()+Lists!$O$2),"Service due soon",IF(AND($T175&lt;&gt;"",$T175&lt;=TODAY()+Lists!$O$3),"Warranty ending",IF(AND($S175&lt;&gt;"",$S175&lt;=YEAR(TODAY())),"Due for replacement","OK")))))))))</f>
        <v/>
      </c>
      <c r="AB175" s="23"/>
    </row>
    <row r="176" customFormat="false" ht="15" hidden="false" customHeight="false" outlineLevel="0" collapsed="false">
      <c r="A176" s="14"/>
      <c r="B176" s="14"/>
      <c r="C176" s="14"/>
      <c r="D176" s="14"/>
      <c r="E176" s="14"/>
      <c r="F176" s="14"/>
      <c r="G176" s="14"/>
      <c r="H176" s="14"/>
      <c r="I176" s="14"/>
      <c r="J176" s="14"/>
      <c r="K176" s="15"/>
      <c r="L176" s="16"/>
      <c r="M176" s="14"/>
      <c r="N176" s="17"/>
      <c r="O176" s="14"/>
      <c r="P176" s="18" t="str">
        <f aca="false">IF($B176="","",IF($N176&lt;&gt;"",$N176,IFERROR(INDEX(Lists!$B$2:$B$13,MATCH($C176,Lists!$A$2:$A$13,0)),"")))</f>
        <v/>
      </c>
      <c r="Q176" s="19" t="str">
        <f aca="true">IF(OR($B176="",$K176=""),"",(TODAY()-$K176)/365.25)</f>
        <v/>
      </c>
      <c r="R176" s="20" t="str">
        <f aca="true">IF(OR($B176="",$K176="",$L176="",$P176=""),"",IF($I176="Disposed",0,IF($O176="Diminishing value",IF($P176&lt;=2,MAX(0,$L176*(1-((TODAY()-$K176)/365.25)/$P176)),$L176*(1-2/$P176)^((TODAY()-$K176)/365.25)),MAX(0,$L176*(1-((TODAY()-$K176)/365.25)/$P176)))))</f>
        <v/>
      </c>
      <c r="S176" s="18" t="str">
        <f aca="false">IF(OR($K176="",$P176=""),"",YEAR($K176)+ROUND($P176,0))</f>
        <v/>
      </c>
      <c r="T176" s="15"/>
      <c r="U176" s="17"/>
      <c r="V176" s="15"/>
      <c r="W176" s="21" t="str">
        <f aca="false">IF(OR($B176="",$I176="Disposed",AND($V176="",$K176=""),IF($U176&lt;&gt;"",$U176,IFERROR(INDEX(Lists!$C$2:$C$13,MATCH($C176,Lists!$A$2:$A$13,0)),""))=""),"",EDATE(IF($V176&lt;&gt;"",$V176,$K176),IF($U176&lt;&gt;"",$U176,IFERROR(INDEX(Lists!$C$2:$C$13,MATCH($C176,Lists!$A$2:$A$13,0)),""))))</f>
        <v/>
      </c>
      <c r="X176" s="14"/>
      <c r="Y176" s="15"/>
      <c r="Z176" s="21" t="str">
        <f aca="false">IF(OR($B176="",$I176="Disposed",$Y176=""),"",$Y176+Lists!$O$4)</f>
        <v/>
      </c>
      <c r="AA176" s="22" t="str">
        <f aca="true">IF($B176="","",IF($I176="Disposed","Disposed",IF(OR($I176="Out of order",$I176="Under repair"),"Out of action",IF(AND($W176&lt;&gt;"",$W176&lt;TODAY()),"Service overdue",IF(AND($Z176&lt;&gt;"",$Z176&lt;TODAY()),"Inspection overdue",IF(AND($T176&lt;&gt;"",$T176&lt;TODAY()),"Warranty expired",IF(AND($W176&lt;&gt;"",$W176&lt;=TODAY()+Lists!$O$2),"Service due soon",IF(AND($T176&lt;&gt;"",$T176&lt;=TODAY()+Lists!$O$3),"Warranty ending",IF(AND($S176&lt;&gt;"",$S176&lt;=YEAR(TODAY())),"Due for replacement","OK")))))))))</f>
        <v/>
      </c>
      <c r="AB176" s="23"/>
    </row>
    <row r="177" customFormat="false" ht="15" hidden="false" customHeight="false" outlineLevel="0" collapsed="false">
      <c r="A177" s="14"/>
      <c r="B177" s="14"/>
      <c r="C177" s="14"/>
      <c r="D177" s="14"/>
      <c r="E177" s="14"/>
      <c r="F177" s="14"/>
      <c r="G177" s="14"/>
      <c r="H177" s="14"/>
      <c r="I177" s="14"/>
      <c r="J177" s="14"/>
      <c r="K177" s="15"/>
      <c r="L177" s="16"/>
      <c r="M177" s="14"/>
      <c r="N177" s="17"/>
      <c r="O177" s="14"/>
      <c r="P177" s="18" t="str">
        <f aca="false">IF($B177="","",IF($N177&lt;&gt;"",$N177,IFERROR(INDEX(Lists!$B$2:$B$13,MATCH($C177,Lists!$A$2:$A$13,0)),"")))</f>
        <v/>
      </c>
      <c r="Q177" s="19" t="str">
        <f aca="true">IF(OR($B177="",$K177=""),"",(TODAY()-$K177)/365.25)</f>
        <v/>
      </c>
      <c r="R177" s="20" t="str">
        <f aca="true">IF(OR($B177="",$K177="",$L177="",$P177=""),"",IF($I177="Disposed",0,IF($O177="Diminishing value",IF($P177&lt;=2,MAX(0,$L177*(1-((TODAY()-$K177)/365.25)/$P177)),$L177*(1-2/$P177)^((TODAY()-$K177)/365.25)),MAX(0,$L177*(1-((TODAY()-$K177)/365.25)/$P177)))))</f>
        <v/>
      </c>
      <c r="S177" s="18" t="str">
        <f aca="false">IF(OR($K177="",$P177=""),"",YEAR($K177)+ROUND($P177,0))</f>
        <v/>
      </c>
      <c r="T177" s="15"/>
      <c r="U177" s="17"/>
      <c r="V177" s="15"/>
      <c r="W177" s="21" t="str">
        <f aca="false">IF(OR($B177="",$I177="Disposed",AND($V177="",$K177=""),IF($U177&lt;&gt;"",$U177,IFERROR(INDEX(Lists!$C$2:$C$13,MATCH($C177,Lists!$A$2:$A$13,0)),""))=""),"",EDATE(IF($V177&lt;&gt;"",$V177,$K177),IF($U177&lt;&gt;"",$U177,IFERROR(INDEX(Lists!$C$2:$C$13,MATCH($C177,Lists!$A$2:$A$13,0)),""))))</f>
        <v/>
      </c>
      <c r="X177" s="14"/>
      <c r="Y177" s="15"/>
      <c r="Z177" s="21" t="str">
        <f aca="false">IF(OR($B177="",$I177="Disposed",$Y177=""),"",$Y177+Lists!$O$4)</f>
        <v/>
      </c>
      <c r="AA177" s="22" t="str">
        <f aca="true">IF($B177="","",IF($I177="Disposed","Disposed",IF(OR($I177="Out of order",$I177="Under repair"),"Out of action",IF(AND($W177&lt;&gt;"",$W177&lt;TODAY()),"Service overdue",IF(AND($Z177&lt;&gt;"",$Z177&lt;TODAY()),"Inspection overdue",IF(AND($T177&lt;&gt;"",$T177&lt;TODAY()),"Warranty expired",IF(AND($W177&lt;&gt;"",$W177&lt;=TODAY()+Lists!$O$2),"Service due soon",IF(AND($T177&lt;&gt;"",$T177&lt;=TODAY()+Lists!$O$3),"Warranty ending",IF(AND($S177&lt;&gt;"",$S177&lt;=YEAR(TODAY())),"Due for replacement","OK")))))))))</f>
        <v/>
      </c>
      <c r="AB177" s="23"/>
    </row>
    <row r="178" customFormat="false" ht="15" hidden="false" customHeight="false" outlineLevel="0" collapsed="false">
      <c r="A178" s="14"/>
      <c r="B178" s="14"/>
      <c r="C178" s="14"/>
      <c r="D178" s="14"/>
      <c r="E178" s="14"/>
      <c r="F178" s="14"/>
      <c r="G178" s="14"/>
      <c r="H178" s="14"/>
      <c r="I178" s="14"/>
      <c r="J178" s="14"/>
      <c r="K178" s="15"/>
      <c r="L178" s="16"/>
      <c r="M178" s="14"/>
      <c r="N178" s="17"/>
      <c r="O178" s="14"/>
      <c r="P178" s="18" t="str">
        <f aca="false">IF($B178="","",IF($N178&lt;&gt;"",$N178,IFERROR(INDEX(Lists!$B$2:$B$13,MATCH($C178,Lists!$A$2:$A$13,0)),"")))</f>
        <v/>
      </c>
      <c r="Q178" s="19" t="str">
        <f aca="true">IF(OR($B178="",$K178=""),"",(TODAY()-$K178)/365.25)</f>
        <v/>
      </c>
      <c r="R178" s="20" t="str">
        <f aca="true">IF(OR($B178="",$K178="",$L178="",$P178=""),"",IF($I178="Disposed",0,IF($O178="Diminishing value",IF($P178&lt;=2,MAX(0,$L178*(1-((TODAY()-$K178)/365.25)/$P178)),$L178*(1-2/$P178)^((TODAY()-$K178)/365.25)),MAX(0,$L178*(1-((TODAY()-$K178)/365.25)/$P178)))))</f>
        <v/>
      </c>
      <c r="S178" s="18" t="str">
        <f aca="false">IF(OR($K178="",$P178=""),"",YEAR($K178)+ROUND($P178,0))</f>
        <v/>
      </c>
      <c r="T178" s="15"/>
      <c r="U178" s="17"/>
      <c r="V178" s="15"/>
      <c r="W178" s="21" t="str">
        <f aca="false">IF(OR($B178="",$I178="Disposed",AND($V178="",$K178=""),IF($U178&lt;&gt;"",$U178,IFERROR(INDEX(Lists!$C$2:$C$13,MATCH($C178,Lists!$A$2:$A$13,0)),""))=""),"",EDATE(IF($V178&lt;&gt;"",$V178,$K178),IF($U178&lt;&gt;"",$U178,IFERROR(INDEX(Lists!$C$2:$C$13,MATCH($C178,Lists!$A$2:$A$13,0)),""))))</f>
        <v/>
      </c>
      <c r="X178" s="14"/>
      <c r="Y178" s="15"/>
      <c r="Z178" s="21" t="str">
        <f aca="false">IF(OR($B178="",$I178="Disposed",$Y178=""),"",$Y178+Lists!$O$4)</f>
        <v/>
      </c>
      <c r="AA178" s="22" t="str">
        <f aca="true">IF($B178="","",IF($I178="Disposed","Disposed",IF(OR($I178="Out of order",$I178="Under repair"),"Out of action",IF(AND($W178&lt;&gt;"",$W178&lt;TODAY()),"Service overdue",IF(AND($Z178&lt;&gt;"",$Z178&lt;TODAY()),"Inspection overdue",IF(AND($T178&lt;&gt;"",$T178&lt;TODAY()),"Warranty expired",IF(AND($W178&lt;&gt;"",$W178&lt;=TODAY()+Lists!$O$2),"Service due soon",IF(AND($T178&lt;&gt;"",$T178&lt;=TODAY()+Lists!$O$3),"Warranty ending",IF(AND($S178&lt;&gt;"",$S178&lt;=YEAR(TODAY())),"Due for replacement","OK")))))))))</f>
        <v/>
      </c>
      <c r="AB178" s="23"/>
    </row>
    <row r="179" customFormat="false" ht="15" hidden="false" customHeight="false" outlineLevel="0" collapsed="false">
      <c r="A179" s="14"/>
      <c r="B179" s="14"/>
      <c r="C179" s="14"/>
      <c r="D179" s="14"/>
      <c r="E179" s="14"/>
      <c r="F179" s="14"/>
      <c r="G179" s="14"/>
      <c r="H179" s="14"/>
      <c r="I179" s="14"/>
      <c r="J179" s="14"/>
      <c r="K179" s="15"/>
      <c r="L179" s="16"/>
      <c r="M179" s="14"/>
      <c r="N179" s="17"/>
      <c r="O179" s="14"/>
      <c r="P179" s="18" t="str">
        <f aca="false">IF($B179="","",IF($N179&lt;&gt;"",$N179,IFERROR(INDEX(Lists!$B$2:$B$13,MATCH($C179,Lists!$A$2:$A$13,0)),"")))</f>
        <v/>
      </c>
      <c r="Q179" s="19" t="str">
        <f aca="true">IF(OR($B179="",$K179=""),"",(TODAY()-$K179)/365.25)</f>
        <v/>
      </c>
      <c r="R179" s="20" t="str">
        <f aca="true">IF(OR($B179="",$K179="",$L179="",$P179=""),"",IF($I179="Disposed",0,IF($O179="Diminishing value",IF($P179&lt;=2,MAX(0,$L179*(1-((TODAY()-$K179)/365.25)/$P179)),$L179*(1-2/$P179)^((TODAY()-$K179)/365.25)),MAX(0,$L179*(1-((TODAY()-$K179)/365.25)/$P179)))))</f>
        <v/>
      </c>
      <c r="S179" s="18" t="str">
        <f aca="false">IF(OR($K179="",$P179=""),"",YEAR($K179)+ROUND($P179,0))</f>
        <v/>
      </c>
      <c r="T179" s="15"/>
      <c r="U179" s="17"/>
      <c r="V179" s="15"/>
      <c r="W179" s="21" t="str">
        <f aca="false">IF(OR($B179="",$I179="Disposed",AND($V179="",$K179=""),IF($U179&lt;&gt;"",$U179,IFERROR(INDEX(Lists!$C$2:$C$13,MATCH($C179,Lists!$A$2:$A$13,0)),""))=""),"",EDATE(IF($V179&lt;&gt;"",$V179,$K179),IF($U179&lt;&gt;"",$U179,IFERROR(INDEX(Lists!$C$2:$C$13,MATCH($C179,Lists!$A$2:$A$13,0)),""))))</f>
        <v/>
      </c>
      <c r="X179" s="14"/>
      <c r="Y179" s="15"/>
      <c r="Z179" s="21" t="str">
        <f aca="false">IF(OR($B179="",$I179="Disposed",$Y179=""),"",$Y179+Lists!$O$4)</f>
        <v/>
      </c>
      <c r="AA179" s="22" t="str">
        <f aca="true">IF($B179="","",IF($I179="Disposed","Disposed",IF(OR($I179="Out of order",$I179="Under repair"),"Out of action",IF(AND($W179&lt;&gt;"",$W179&lt;TODAY()),"Service overdue",IF(AND($Z179&lt;&gt;"",$Z179&lt;TODAY()),"Inspection overdue",IF(AND($T179&lt;&gt;"",$T179&lt;TODAY()),"Warranty expired",IF(AND($W179&lt;&gt;"",$W179&lt;=TODAY()+Lists!$O$2),"Service due soon",IF(AND($T179&lt;&gt;"",$T179&lt;=TODAY()+Lists!$O$3),"Warranty ending",IF(AND($S179&lt;&gt;"",$S179&lt;=YEAR(TODAY())),"Due for replacement","OK")))))))))</f>
        <v/>
      </c>
      <c r="AB179" s="23"/>
    </row>
    <row r="180" customFormat="false" ht="15" hidden="false" customHeight="false" outlineLevel="0" collapsed="false">
      <c r="A180" s="14"/>
      <c r="B180" s="14"/>
      <c r="C180" s="14"/>
      <c r="D180" s="14"/>
      <c r="E180" s="14"/>
      <c r="F180" s="14"/>
      <c r="G180" s="14"/>
      <c r="H180" s="14"/>
      <c r="I180" s="14"/>
      <c r="J180" s="14"/>
      <c r="K180" s="15"/>
      <c r="L180" s="16"/>
      <c r="M180" s="14"/>
      <c r="N180" s="17"/>
      <c r="O180" s="14"/>
      <c r="P180" s="18" t="str">
        <f aca="false">IF($B180="","",IF($N180&lt;&gt;"",$N180,IFERROR(INDEX(Lists!$B$2:$B$13,MATCH($C180,Lists!$A$2:$A$13,0)),"")))</f>
        <v/>
      </c>
      <c r="Q180" s="19" t="str">
        <f aca="true">IF(OR($B180="",$K180=""),"",(TODAY()-$K180)/365.25)</f>
        <v/>
      </c>
      <c r="R180" s="20" t="str">
        <f aca="true">IF(OR($B180="",$K180="",$L180="",$P180=""),"",IF($I180="Disposed",0,IF($O180="Diminishing value",IF($P180&lt;=2,MAX(0,$L180*(1-((TODAY()-$K180)/365.25)/$P180)),$L180*(1-2/$P180)^((TODAY()-$K180)/365.25)),MAX(0,$L180*(1-((TODAY()-$K180)/365.25)/$P180)))))</f>
        <v/>
      </c>
      <c r="S180" s="18" t="str">
        <f aca="false">IF(OR($K180="",$P180=""),"",YEAR($K180)+ROUND($P180,0))</f>
        <v/>
      </c>
      <c r="T180" s="15"/>
      <c r="U180" s="17"/>
      <c r="V180" s="15"/>
      <c r="W180" s="21" t="str">
        <f aca="false">IF(OR($B180="",$I180="Disposed",AND($V180="",$K180=""),IF($U180&lt;&gt;"",$U180,IFERROR(INDEX(Lists!$C$2:$C$13,MATCH($C180,Lists!$A$2:$A$13,0)),""))=""),"",EDATE(IF($V180&lt;&gt;"",$V180,$K180),IF($U180&lt;&gt;"",$U180,IFERROR(INDEX(Lists!$C$2:$C$13,MATCH($C180,Lists!$A$2:$A$13,0)),""))))</f>
        <v/>
      </c>
      <c r="X180" s="14"/>
      <c r="Y180" s="15"/>
      <c r="Z180" s="21" t="str">
        <f aca="false">IF(OR($B180="",$I180="Disposed",$Y180=""),"",$Y180+Lists!$O$4)</f>
        <v/>
      </c>
      <c r="AA180" s="22" t="str">
        <f aca="true">IF($B180="","",IF($I180="Disposed","Disposed",IF(OR($I180="Out of order",$I180="Under repair"),"Out of action",IF(AND($W180&lt;&gt;"",$W180&lt;TODAY()),"Service overdue",IF(AND($Z180&lt;&gt;"",$Z180&lt;TODAY()),"Inspection overdue",IF(AND($T180&lt;&gt;"",$T180&lt;TODAY()),"Warranty expired",IF(AND($W180&lt;&gt;"",$W180&lt;=TODAY()+Lists!$O$2),"Service due soon",IF(AND($T180&lt;&gt;"",$T180&lt;=TODAY()+Lists!$O$3),"Warranty ending",IF(AND($S180&lt;&gt;"",$S180&lt;=YEAR(TODAY())),"Due for replacement","OK")))))))))</f>
        <v/>
      </c>
      <c r="AB180" s="23"/>
    </row>
    <row r="181" customFormat="false" ht="15" hidden="false" customHeight="false" outlineLevel="0" collapsed="false">
      <c r="A181" s="14"/>
      <c r="B181" s="14"/>
      <c r="C181" s="14"/>
      <c r="D181" s="14"/>
      <c r="E181" s="14"/>
      <c r="F181" s="14"/>
      <c r="G181" s="14"/>
      <c r="H181" s="14"/>
      <c r="I181" s="14"/>
      <c r="J181" s="14"/>
      <c r="K181" s="15"/>
      <c r="L181" s="16"/>
      <c r="M181" s="14"/>
      <c r="N181" s="17"/>
      <c r="O181" s="14"/>
      <c r="P181" s="18" t="str">
        <f aca="false">IF($B181="","",IF($N181&lt;&gt;"",$N181,IFERROR(INDEX(Lists!$B$2:$B$13,MATCH($C181,Lists!$A$2:$A$13,0)),"")))</f>
        <v/>
      </c>
      <c r="Q181" s="19" t="str">
        <f aca="true">IF(OR($B181="",$K181=""),"",(TODAY()-$K181)/365.25)</f>
        <v/>
      </c>
      <c r="R181" s="20" t="str">
        <f aca="true">IF(OR($B181="",$K181="",$L181="",$P181=""),"",IF($I181="Disposed",0,IF($O181="Diminishing value",IF($P181&lt;=2,MAX(0,$L181*(1-((TODAY()-$K181)/365.25)/$P181)),$L181*(1-2/$P181)^((TODAY()-$K181)/365.25)),MAX(0,$L181*(1-((TODAY()-$K181)/365.25)/$P181)))))</f>
        <v/>
      </c>
      <c r="S181" s="18" t="str">
        <f aca="false">IF(OR($K181="",$P181=""),"",YEAR($K181)+ROUND($P181,0))</f>
        <v/>
      </c>
      <c r="T181" s="15"/>
      <c r="U181" s="17"/>
      <c r="V181" s="15"/>
      <c r="W181" s="21" t="str">
        <f aca="false">IF(OR($B181="",$I181="Disposed",AND($V181="",$K181=""),IF($U181&lt;&gt;"",$U181,IFERROR(INDEX(Lists!$C$2:$C$13,MATCH($C181,Lists!$A$2:$A$13,0)),""))=""),"",EDATE(IF($V181&lt;&gt;"",$V181,$K181),IF($U181&lt;&gt;"",$U181,IFERROR(INDEX(Lists!$C$2:$C$13,MATCH($C181,Lists!$A$2:$A$13,0)),""))))</f>
        <v/>
      </c>
      <c r="X181" s="14"/>
      <c r="Y181" s="15"/>
      <c r="Z181" s="21" t="str">
        <f aca="false">IF(OR($B181="",$I181="Disposed",$Y181=""),"",$Y181+Lists!$O$4)</f>
        <v/>
      </c>
      <c r="AA181" s="22" t="str">
        <f aca="true">IF($B181="","",IF($I181="Disposed","Disposed",IF(OR($I181="Out of order",$I181="Under repair"),"Out of action",IF(AND($W181&lt;&gt;"",$W181&lt;TODAY()),"Service overdue",IF(AND($Z181&lt;&gt;"",$Z181&lt;TODAY()),"Inspection overdue",IF(AND($T181&lt;&gt;"",$T181&lt;TODAY()),"Warranty expired",IF(AND($W181&lt;&gt;"",$W181&lt;=TODAY()+Lists!$O$2),"Service due soon",IF(AND($T181&lt;&gt;"",$T181&lt;=TODAY()+Lists!$O$3),"Warranty ending",IF(AND($S181&lt;&gt;"",$S181&lt;=YEAR(TODAY())),"Due for replacement","OK")))))))))</f>
        <v/>
      </c>
      <c r="AB181" s="23"/>
    </row>
    <row r="182" customFormat="false" ht="15" hidden="false" customHeight="false" outlineLevel="0" collapsed="false">
      <c r="A182" s="14"/>
      <c r="B182" s="14"/>
      <c r="C182" s="14"/>
      <c r="D182" s="14"/>
      <c r="E182" s="14"/>
      <c r="F182" s="14"/>
      <c r="G182" s="14"/>
      <c r="H182" s="14"/>
      <c r="I182" s="14"/>
      <c r="J182" s="14"/>
      <c r="K182" s="15"/>
      <c r="L182" s="16"/>
      <c r="M182" s="14"/>
      <c r="N182" s="17"/>
      <c r="O182" s="14"/>
      <c r="P182" s="18" t="str">
        <f aca="false">IF($B182="","",IF($N182&lt;&gt;"",$N182,IFERROR(INDEX(Lists!$B$2:$B$13,MATCH($C182,Lists!$A$2:$A$13,0)),"")))</f>
        <v/>
      </c>
      <c r="Q182" s="19" t="str">
        <f aca="true">IF(OR($B182="",$K182=""),"",(TODAY()-$K182)/365.25)</f>
        <v/>
      </c>
      <c r="R182" s="20" t="str">
        <f aca="true">IF(OR($B182="",$K182="",$L182="",$P182=""),"",IF($I182="Disposed",0,IF($O182="Diminishing value",IF($P182&lt;=2,MAX(0,$L182*(1-((TODAY()-$K182)/365.25)/$P182)),$L182*(1-2/$P182)^((TODAY()-$K182)/365.25)),MAX(0,$L182*(1-((TODAY()-$K182)/365.25)/$P182)))))</f>
        <v/>
      </c>
      <c r="S182" s="18" t="str">
        <f aca="false">IF(OR($K182="",$P182=""),"",YEAR($K182)+ROUND($P182,0))</f>
        <v/>
      </c>
      <c r="T182" s="15"/>
      <c r="U182" s="17"/>
      <c r="V182" s="15"/>
      <c r="W182" s="21" t="str">
        <f aca="false">IF(OR($B182="",$I182="Disposed",AND($V182="",$K182=""),IF($U182&lt;&gt;"",$U182,IFERROR(INDEX(Lists!$C$2:$C$13,MATCH($C182,Lists!$A$2:$A$13,0)),""))=""),"",EDATE(IF($V182&lt;&gt;"",$V182,$K182),IF($U182&lt;&gt;"",$U182,IFERROR(INDEX(Lists!$C$2:$C$13,MATCH($C182,Lists!$A$2:$A$13,0)),""))))</f>
        <v/>
      </c>
      <c r="X182" s="14"/>
      <c r="Y182" s="15"/>
      <c r="Z182" s="21" t="str">
        <f aca="false">IF(OR($B182="",$I182="Disposed",$Y182=""),"",$Y182+Lists!$O$4)</f>
        <v/>
      </c>
      <c r="AA182" s="22" t="str">
        <f aca="true">IF($B182="","",IF($I182="Disposed","Disposed",IF(OR($I182="Out of order",$I182="Under repair"),"Out of action",IF(AND($W182&lt;&gt;"",$W182&lt;TODAY()),"Service overdue",IF(AND($Z182&lt;&gt;"",$Z182&lt;TODAY()),"Inspection overdue",IF(AND($T182&lt;&gt;"",$T182&lt;TODAY()),"Warranty expired",IF(AND($W182&lt;&gt;"",$W182&lt;=TODAY()+Lists!$O$2),"Service due soon",IF(AND($T182&lt;&gt;"",$T182&lt;=TODAY()+Lists!$O$3),"Warranty ending",IF(AND($S182&lt;&gt;"",$S182&lt;=YEAR(TODAY())),"Due for replacement","OK")))))))))</f>
        <v/>
      </c>
      <c r="AB182" s="23"/>
    </row>
    <row r="183" customFormat="false" ht="15" hidden="false" customHeight="false" outlineLevel="0" collapsed="false">
      <c r="A183" s="14"/>
      <c r="B183" s="14"/>
      <c r="C183" s="14"/>
      <c r="D183" s="14"/>
      <c r="E183" s="14"/>
      <c r="F183" s="14"/>
      <c r="G183" s="14"/>
      <c r="H183" s="14"/>
      <c r="I183" s="14"/>
      <c r="J183" s="14"/>
      <c r="K183" s="15"/>
      <c r="L183" s="16"/>
      <c r="M183" s="14"/>
      <c r="N183" s="17"/>
      <c r="O183" s="14"/>
      <c r="P183" s="18" t="str">
        <f aca="false">IF($B183="","",IF($N183&lt;&gt;"",$N183,IFERROR(INDEX(Lists!$B$2:$B$13,MATCH($C183,Lists!$A$2:$A$13,0)),"")))</f>
        <v/>
      </c>
      <c r="Q183" s="19" t="str">
        <f aca="true">IF(OR($B183="",$K183=""),"",(TODAY()-$K183)/365.25)</f>
        <v/>
      </c>
      <c r="R183" s="20" t="str">
        <f aca="true">IF(OR($B183="",$K183="",$L183="",$P183=""),"",IF($I183="Disposed",0,IF($O183="Diminishing value",IF($P183&lt;=2,MAX(0,$L183*(1-((TODAY()-$K183)/365.25)/$P183)),$L183*(1-2/$P183)^((TODAY()-$K183)/365.25)),MAX(0,$L183*(1-((TODAY()-$K183)/365.25)/$P183)))))</f>
        <v/>
      </c>
      <c r="S183" s="18" t="str">
        <f aca="false">IF(OR($K183="",$P183=""),"",YEAR($K183)+ROUND($P183,0))</f>
        <v/>
      </c>
      <c r="T183" s="15"/>
      <c r="U183" s="17"/>
      <c r="V183" s="15"/>
      <c r="W183" s="21" t="str">
        <f aca="false">IF(OR($B183="",$I183="Disposed",AND($V183="",$K183=""),IF($U183&lt;&gt;"",$U183,IFERROR(INDEX(Lists!$C$2:$C$13,MATCH($C183,Lists!$A$2:$A$13,0)),""))=""),"",EDATE(IF($V183&lt;&gt;"",$V183,$K183),IF($U183&lt;&gt;"",$U183,IFERROR(INDEX(Lists!$C$2:$C$13,MATCH($C183,Lists!$A$2:$A$13,0)),""))))</f>
        <v/>
      </c>
      <c r="X183" s="14"/>
      <c r="Y183" s="15"/>
      <c r="Z183" s="21" t="str">
        <f aca="false">IF(OR($B183="",$I183="Disposed",$Y183=""),"",$Y183+Lists!$O$4)</f>
        <v/>
      </c>
      <c r="AA183" s="22" t="str">
        <f aca="true">IF($B183="","",IF($I183="Disposed","Disposed",IF(OR($I183="Out of order",$I183="Under repair"),"Out of action",IF(AND($W183&lt;&gt;"",$W183&lt;TODAY()),"Service overdue",IF(AND($Z183&lt;&gt;"",$Z183&lt;TODAY()),"Inspection overdue",IF(AND($T183&lt;&gt;"",$T183&lt;TODAY()),"Warranty expired",IF(AND($W183&lt;&gt;"",$W183&lt;=TODAY()+Lists!$O$2),"Service due soon",IF(AND($T183&lt;&gt;"",$T183&lt;=TODAY()+Lists!$O$3),"Warranty ending",IF(AND($S183&lt;&gt;"",$S183&lt;=YEAR(TODAY())),"Due for replacement","OK")))))))))</f>
        <v/>
      </c>
      <c r="AB183" s="23"/>
    </row>
    <row r="184" customFormat="false" ht="15" hidden="false" customHeight="false" outlineLevel="0" collapsed="false">
      <c r="A184" s="14"/>
      <c r="B184" s="14"/>
      <c r="C184" s="14"/>
      <c r="D184" s="14"/>
      <c r="E184" s="14"/>
      <c r="F184" s="14"/>
      <c r="G184" s="14"/>
      <c r="H184" s="14"/>
      <c r="I184" s="14"/>
      <c r="J184" s="14"/>
      <c r="K184" s="15"/>
      <c r="L184" s="16"/>
      <c r="M184" s="14"/>
      <c r="N184" s="17"/>
      <c r="O184" s="14"/>
      <c r="P184" s="18" t="str">
        <f aca="false">IF($B184="","",IF($N184&lt;&gt;"",$N184,IFERROR(INDEX(Lists!$B$2:$B$13,MATCH($C184,Lists!$A$2:$A$13,0)),"")))</f>
        <v/>
      </c>
      <c r="Q184" s="19" t="str">
        <f aca="true">IF(OR($B184="",$K184=""),"",(TODAY()-$K184)/365.25)</f>
        <v/>
      </c>
      <c r="R184" s="20" t="str">
        <f aca="true">IF(OR($B184="",$K184="",$L184="",$P184=""),"",IF($I184="Disposed",0,IF($O184="Diminishing value",IF($P184&lt;=2,MAX(0,$L184*(1-((TODAY()-$K184)/365.25)/$P184)),$L184*(1-2/$P184)^((TODAY()-$K184)/365.25)),MAX(0,$L184*(1-((TODAY()-$K184)/365.25)/$P184)))))</f>
        <v/>
      </c>
      <c r="S184" s="18" t="str">
        <f aca="false">IF(OR($K184="",$P184=""),"",YEAR($K184)+ROUND($P184,0))</f>
        <v/>
      </c>
      <c r="T184" s="15"/>
      <c r="U184" s="17"/>
      <c r="V184" s="15"/>
      <c r="W184" s="21" t="str">
        <f aca="false">IF(OR($B184="",$I184="Disposed",AND($V184="",$K184=""),IF($U184&lt;&gt;"",$U184,IFERROR(INDEX(Lists!$C$2:$C$13,MATCH($C184,Lists!$A$2:$A$13,0)),""))=""),"",EDATE(IF($V184&lt;&gt;"",$V184,$K184),IF($U184&lt;&gt;"",$U184,IFERROR(INDEX(Lists!$C$2:$C$13,MATCH($C184,Lists!$A$2:$A$13,0)),""))))</f>
        <v/>
      </c>
      <c r="X184" s="14"/>
      <c r="Y184" s="15"/>
      <c r="Z184" s="21" t="str">
        <f aca="false">IF(OR($B184="",$I184="Disposed",$Y184=""),"",$Y184+Lists!$O$4)</f>
        <v/>
      </c>
      <c r="AA184" s="22" t="str">
        <f aca="true">IF($B184="","",IF($I184="Disposed","Disposed",IF(OR($I184="Out of order",$I184="Under repair"),"Out of action",IF(AND($W184&lt;&gt;"",$W184&lt;TODAY()),"Service overdue",IF(AND($Z184&lt;&gt;"",$Z184&lt;TODAY()),"Inspection overdue",IF(AND($T184&lt;&gt;"",$T184&lt;TODAY()),"Warranty expired",IF(AND($W184&lt;&gt;"",$W184&lt;=TODAY()+Lists!$O$2),"Service due soon",IF(AND($T184&lt;&gt;"",$T184&lt;=TODAY()+Lists!$O$3),"Warranty ending",IF(AND($S184&lt;&gt;"",$S184&lt;=YEAR(TODAY())),"Due for replacement","OK")))))))))</f>
        <v/>
      </c>
      <c r="AB184" s="23"/>
    </row>
    <row r="185" customFormat="false" ht="15" hidden="false" customHeight="false" outlineLevel="0" collapsed="false">
      <c r="A185" s="14"/>
      <c r="B185" s="14"/>
      <c r="C185" s="14"/>
      <c r="D185" s="14"/>
      <c r="E185" s="14"/>
      <c r="F185" s="14"/>
      <c r="G185" s="14"/>
      <c r="H185" s="14"/>
      <c r="I185" s="14"/>
      <c r="J185" s="14"/>
      <c r="K185" s="15"/>
      <c r="L185" s="16"/>
      <c r="M185" s="14"/>
      <c r="N185" s="17"/>
      <c r="O185" s="14"/>
      <c r="P185" s="18" t="str">
        <f aca="false">IF($B185="","",IF($N185&lt;&gt;"",$N185,IFERROR(INDEX(Lists!$B$2:$B$13,MATCH($C185,Lists!$A$2:$A$13,0)),"")))</f>
        <v/>
      </c>
      <c r="Q185" s="19" t="str">
        <f aca="true">IF(OR($B185="",$K185=""),"",(TODAY()-$K185)/365.25)</f>
        <v/>
      </c>
      <c r="R185" s="20" t="str">
        <f aca="true">IF(OR($B185="",$K185="",$L185="",$P185=""),"",IF($I185="Disposed",0,IF($O185="Diminishing value",IF($P185&lt;=2,MAX(0,$L185*(1-((TODAY()-$K185)/365.25)/$P185)),$L185*(1-2/$P185)^((TODAY()-$K185)/365.25)),MAX(0,$L185*(1-((TODAY()-$K185)/365.25)/$P185)))))</f>
        <v/>
      </c>
      <c r="S185" s="18" t="str">
        <f aca="false">IF(OR($K185="",$P185=""),"",YEAR($K185)+ROUND($P185,0))</f>
        <v/>
      </c>
      <c r="T185" s="15"/>
      <c r="U185" s="17"/>
      <c r="V185" s="15"/>
      <c r="W185" s="21" t="str">
        <f aca="false">IF(OR($B185="",$I185="Disposed",AND($V185="",$K185=""),IF($U185&lt;&gt;"",$U185,IFERROR(INDEX(Lists!$C$2:$C$13,MATCH($C185,Lists!$A$2:$A$13,0)),""))=""),"",EDATE(IF($V185&lt;&gt;"",$V185,$K185),IF($U185&lt;&gt;"",$U185,IFERROR(INDEX(Lists!$C$2:$C$13,MATCH($C185,Lists!$A$2:$A$13,0)),""))))</f>
        <v/>
      </c>
      <c r="X185" s="14"/>
      <c r="Y185" s="15"/>
      <c r="Z185" s="21" t="str">
        <f aca="false">IF(OR($B185="",$I185="Disposed",$Y185=""),"",$Y185+Lists!$O$4)</f>
        <v/>
      </c>
      <c r="AA185" s="22" t="str">
        <f aca="true">IF($B185="","",IF($I185="Disposed","Disposed",IF(OR($I185="Out of order",$I185="Under repair"),"Out of action",IF(AND($W185&lt;&gt;"",$W185&lt;TODAY()),"Service overdue",IF(AND($Z185&lt;&gt;"",$Z185&lt;TODAY()),"Inspection overdue",IF(AND($T185&lt;&gt;"",$T185&lt;TODAY()),"Warranty expired",IF(AND($W185&lt;&gt;"",$W185&lt;=TODAY()+Lists!$O$2),"Service due soon",IF(AND($T185&lt;&gt;"",$T185&lt;=TODAY()+Lists!$O$3),"Warranty ending",IF(AND($S185&lt;&gt;"",$S185&lt;=YEAR(TODAY())),"Due for replacement","OK")))))))))</f>
        <v/>
      </c>
      <c r="AB185" s="23"/>
    </row>
    <row r="186" customFormat="false" ht="15" hidden="false" customHeight="false" outlineLevel="0" collapsed="false">
      <c r="A186" s="14"/>
      <c r="B186" s="14"/>
      <c r="C186" s="14"/>
      <c r="D186" s="14"/>
      <c r="E186" s="14"/>
      <c r="F186" s="14"/>
      <c r="G186" s="14"/>
      <c r="H186" s="14"/>
      <c r="I186" s="14"/>
      <c r="J186" s="14"/>
      <c r="K186" s="15"/>
      <c r="L186" s="16"/>
      <c r="M186" s="14"/>
      <c r="N186" s="17"/>
      <c r="O186" s="14"/>
      <c r="P186" s="18" t="str">
        <f aca="false">IF($B186="","",IF($N186&lt;&gt;"",$N186,IFERROR(INDEX(Lists!$B$2:$B$13,MATCH($C186,Lists!$A$2:$A$13,0)),"")))</f>
        <v/>
      </c>
      <c r="Q186" s="19" t="str">
        <f aca="true">IF(OR($B186="",$K186=""),"",(TODAY()-$K186)/365.25)</f>
        <v/>
      </c>
      <c r="R186" s="20" t="str">
        <f aca="true">IF(OR($B186="",$K186="",$L186="",$P186=""),"",IF($I186="Disposed",0,IF($O186="Diminishing value",IF($P186&lt;=2,MAX(0,$L186*(1-((TODAY()-$K186)/365.25)/$P186)),$L186*(1-2/$P186)^((TODAY()-$K186)/365.25)),MAX(0,$L186*(1-((TODAY()-$K186)/365.25)/$P186)))))</f>
        <v/>
      </c>
      <c r="S186" s="18" t="str">
        <f aca="false">IF(OR($K186="",$P186=""),"",YEAR($K186)+ROUND($P186,0))</f>
        <v/>
      </c>
      <c r="T186" s="15"/>
      <c r="U186" s="17"/>
      <c r="V186" s="15"/>
      <c r="W186" s="21" t="str">
        <f aca="false">IF(OR($B186="",$I186="Disposed",AND($V186="",$K186=""),IF($U186&lt;&gt;"",$U186,IFERROR(INDEX(Lists!$C$2:$C$13,MATCH($C186,Lists!$A$2:$A$13,0)),""))=""),"",EDATE(IF($V186&lt;&gt;"",$V186,$K186),IF($U186&lt;&gt;"",$U186,IFERROR(INDEX(Lists!$C$2:$C$13,MATCH($C186,Lists!$A$2:$A$13,0)),""))))</f>
        <v/>
      </c>
      <c r="X186" s="14"/>
      <c r="Y186" s="15"/>
      <c r="Z186" s="21" t="str">
        <f aca="false">IF(OR($B186="",$I186="Disposed",$Y186=""),"",$Y186+Lists!$O$4)</f>
        <v/>
      </c>
      <c r="AA186" s="22" t="str">
        <f aca="true">IF($B186="","",IF($I186="Disposed","Disposed",IF(OR($I186="Out of order",$I186="Under repair"),"Out of action",IF(AND($W186&lt;&gt;"",$W186&lt;TODAY()),"Service overdue",IF(AND($Z186&lt;&gt;"",$Z186&lt;TODAY()),"Inspection overdue",IF(AND($T186&lt;&gt;"",$T186&lt;TODAY()),"Warranty expired",IF(AND($W186&lt;&gt;"",$W186&lt;=TODAY()+Lists!$O$2),"Service due soon",IF(AND($T186&lt;&gt;"",$T186&lt;=TODAY()+Lists!$O$3),"Warranty ending",IF(AND($S186&lt;&gt;"",$S186&lt;=YEAR(TODAY())),"Due for replacement","OK")))))))))</f>
        <v/>
      </c>
      <c r="AB186" s="23"/>
    </row>
    <row r="187" customFormat="false" ht="15" hidden="false" customHeight="false" outlineLevel="0" collapsed="false">
      <c r="A187" s="14"/>
      <c r="B187" s="14"/>
      <c r="C187" s="14"/>
      <c r="D187" s="14"/>
      <c r="E187" s="14"/>
      <c r="F187" s="14"/>
      <c r="G187" s="14"/>
      <c r="H187" s="14"/>
      <c r="I187" s="14"/>
      <c r="J187" s="14"/>
      <c r="K187" s="15"/>
      <c r="L187" s="16"/>
      <c r="M187" s="14"/>
      <c r="N187" s="17"/>
      <c r="O187" s="14"/>
      <c r="P187" s="18" t="str">
        <f aca="false">IF($B187="","",IF($N187&lt;&gt;"",$N187,IFERROR(INDEX(Lists!$B$2:$B$13,MATCH($C187,Lists!$A$2:$A$13,0)),"")))</f>
        <v/>
      </c>
      <c r="Q187" s="19" t="str">
        <f aca="true">IF(OR($B187="",$K187=""),"",(TODAY()-$K187)/365.25)</f>
        <v/>
      </c>
      <c r="R187" s="20" t="str">
        <f aca="true">IF(OR($B187="",$K187="",$L187="",$P187=""),"",IF($I187="Disposed",0,IF($O187="Diminishing value",IF($P187&lt;=2,MAX(0,$L187*(1-((TODAY()-$K187)/365.25)/$P187)),$L187*(1-2/$P187)^((TODAY()-$K187)/365.25)),MAX(0,$L187*(1-((TODAY()-$K187)/365.25)/$P187)))))</f>
        <v/>
      </c>
      <c r="S187" s="18" t="str">
        <f aca="false">IF(OR($K187="",$P187=""),"",YEAR($K187)+ROUND($P187,0))</f>
        <v/>
      </c>
      <c r="T187" s="15"/>
      <c r="U187" s="17"/>
      <c r="V187" s="15"/>
      <c r="W187" s="21" t="str">
        <f aca="false">IF(OR($B187="",$I187="Disposed",AND($V187="",$K187=""),IF($U187&lt;&gt;"",$U187,IFERROR(INDEX(Lists!$C$2:$C$13,MATCH($C187,Lists!$A$2:$A$13,0)),""))=""),"",EDATE(IF($V187&lt;&gt;"",$V187,$K187),IF($U187&lt;&gt;"",$U187,IFERROR(INDEX(Lists!$C$2:$C$13,MATCH($C187,Lists!$A$2:$A$13,0)),""))))</f>
        <v/>
      </c>
      <c r="X187" s="14"/>
      <c r="Y187" s="15"/>
      <c r="Z187" s="21" t="str">
        <f aca="false">IF(OR($B187="",$I187="Disposed",$Y187=""),"",$Y187+Lists!$O$4)</f>
        <v/>
      </c>
      <c r="AA187" s="22" t="str">
        <f aca="true">IF($B187="","",IF($I187="Disposed","Disposed",IF(OR($I187="Out of order",$I187="Under repair"),"Out of action",IF(AND($W187&lt;&gt;"",$W187&lt;TODAY()),"Service overdue",IF(AND($Z187&lt;&gt;"",$Z187&lt;TODAY()),"Inspection overdue",IF(AND($T187&lt;&gt;"",$T187&lt;TODAY()),"Warranty expired",IF(AND($W187&lt;&gt;"",$W187&lt;=TODAY()+Lists!$O$2),"Service due soon",IF(AND($T187&lt;&gt;"",$T187&lt;=TODAY()+Lists!$O$3),"Warranty ending",IF(AND($S187&lt;&gt;"",$S187&lt;=YEAR(TODAY())),"Due for replacement","OK")))))))))</f>
        <v/>
      </c>
      <c r="AB187" s="23"/>
    </row>
    <row r="188" customFormat="false" ht="15" hidden="false" customHeight="false" outlineLevel="0" collapsed="false">
      <c r="A188" s="14"/>
      <c r="B188" s="14"/>
      <c r="C188" s="14"/>
      <c r="D188" s="14"/>
      <c r="E188" s="14"/>
      <c r="F188" s="14"/>
      <c r="G188" s="14"/>
      <c r="H188" s="14"/>
      <c r="I188" s="14"/>
      <c r="J188" s="14"/>
      <c r="K188" s="15"/>
      <c r="L188" s="16"/>
      <c r="M188" s="14"/>
      <c r="N188" s="17"/>
      <c r="O188" s="14"/>
      <c r="P188" s="18" t="str">
        <f aca="false">IF($B188="","",IF($N188&lt;&gt;"",$N188,IFERROR(INDEX(Lists!$B$2:$B$13,MATCH($C188,Lists!$A$2:$A$13,0)),"")))</f>
        <v/>
      </c>
      <c r="Q188" s="19" t="str">
        <f aca="true">IF(OR($B188="",$K188=""),"",(TODAY()-$K188)/365.25)</f>
        <v/>
      </c>
      <c r="R188" s="20" t="str">
        <f aca="true">IF(OR($B188="",$K188="",$L188="",$P188=""),"",IF($I188="Disposed",0,IF($O188="Diminishing value",IF($P188&lt;=2,MAX(0,$L188*(1-((TODAY()-$K188)/365.25)/$P188)),$L188*(1-2/$P188)^((TODAY()-$K188)/365.25)),MAX(0,$L188*(1-((TODAY()-$K188)/365.25)/$P188)))))</f>
        <v/>
      </c>
      <c r="S188" s="18" t="str">
        <f aca="false">IF(OR($K188="",$P188=""),"",YEAR($K188)+ROUND($P188,0))</f>
        <v/>
      </c>
      <c r="T188" s="15"/>
      <c r="U188" s="17"/>
      <c r="V188" s="15"/>
      <c r="W188" s="21" t="str">
        <f aca="false">IF(OR($B188="",$I188="Disposed",AND($V188="",$K188=""),IF($U188&lt;&gt;"",$U188,IFERROR(INDEX(Lists!$C$2:$C$13,MATCH($C188,Lists!$A$2:$A$13,0)),""))=""),"",EDATE(IF($V188&lt;&gt;"",$V188,$K188),IF($U188&lt;&gt;"",$U188,IFERROR(INDEX(Lists!$C$2:$C$13,MATCH($C188,Lists!$A$2:$A$13,0)),""))))</f>
        <v/>
      </c>
      <c r="X188" s="14"/>
      <c r="Y188" s="15"/>
      <c r="Z188" s="21" t="str">
        <f aca="false">IF(OR($B188="",$I188="Disposed",$Y188=""),"",$Y188+Lists!$O$4)</f>
        <v/>
      </c>
      <c r="AA188" s="22" t="str">
        <f aca="true">IF($B188="","",IF($I188="Disposed","Disposed",IF(OR($I188="Out of order",$I188="Under repair"),"Out of action",IF(AND($W188&lt;&gt;"",$W188&lt;TODAY()),"Service overdue",IF(AND($Z188&lt;&gt;"",$Z188&lt;TODAY()),"Inspection overdue",IF(AND($T188&lt;&gt;"",$T188&lt;TODAY()),"Warranty expired",IF(AND($W188&lt;&gt;"",$W188&lt;=TODAY()+Lists!$O$2),"Service due soon",IF(AND($T188&lt;&gt;"",$T188&lt;=TODAY()+Lists!$O$3),"Warranty ending",IF(AND($S188&lt;&gt;"",$S188&lt;=YEAR(TODAY())),"Due for replacement","OK")))))))))</f>
        <v/>
      </c>
      <c r="AB188" s="23"/>
    </row>
    <row r="189" customFormat="false" ht="15" hidden="false" customHeight="false" outlineLevel="0" collapsed="false">
      <c r="A189" s="14"/>
      <c r="B189" s="14"/>
      <c r="C189" s="14"/>
      <c r="D189" s="14"/>
      <c r="E189" s="14"/>
      <c r="F189" s="14"/>
      <c r="G189" s="14"/>
      <c r="H189" s="14"/>
      <c r="I189" s="14"/>
      <c r="J189" s="14"/>
      <c r="K189" s="15"/>
      <c r="L189" s="16"/>
      <c r="M189" s="14"/>
      <c r="N189" s="17"/>
      <c r="O189" s="14"/>
      <c r="P189" s="18" t="str">
        <f aca="false">IF($B189="","",IF($N189&lt;&gt;"",$N189,IFERROR(INDEX(Lists!$B$2:$B$13,MATCH($C189,Lists!$A$2:$A$13,0)),"")))</f>
        <v/>
      </c>
      <c r="Q189" s="19" t="str">
        <f aca="true">IF(OR($B189="",$K189=""),"",(TODAY()-$K189)/365.25)</f>
        <v/>
      </c>
      <c r="R189" s="20" t="str">
        <f aca="true">IF(OR($B189="",$K189="",$L189="",$P189=""),"",IF($I189="Disposed",0,IF($O189="Diminishing value",IF($P189&lt;=2,MAX(0,$L189*(1-((TODAY()-$K189)/365.25)/$P189)),$L189*(1-2/$P189)^((TODAY()-$K189)/365.25)),MAX(0,$L189*(1-((TODAY()-$K189)/365.25)/$P189)))))</f>
        <v/>
      </c>
      <c r="S189" s="18" t="str">
        <f aca="false">IF(OR($K189="",$P189=""),"",YEAR($K189)+ROUND($P189,0))</f>
        <v/>
      </c>
      <c r="T189" s="15"/>
      <c r="U189" s="17"/>
      <c r="V189" s="15"/>
      <c r="W189" s="21" t="str">
        <f aca="false">IF(OR($B189="",$I189="Disposed",AND($V189="",$K189=""),IF($U189&lt;&gt;"",$U189,IFERROR(INDEX(Lists!$C$2:$C$13,MATCH($C189,Lists!$A$2:$A$13,0)),""))=""),"",EDATE(IF($V189&lt;&gt;"",$V189,$K189),IF($U189&lt;&gt;"",$U189,IFERROR(INDEX(Lists!$C$2:$C$13,MATCH($C189,Lists!$A$2:$A$13,0)),""))))</f>
        <v/>
      </c>
      <c r="X189" s="14"/>
      <c r="Y189" s="15"/>
      <c r="Z189" s="21" t="str">
        <f aca="false">IF(OR($B189="",$I189="Disposed",$Y189=""),"",$Y189+Lists!$O$4)</f>
        <v/>
      </c>
      <c r="AA189" s="22" t="str">
        <f aca="true">IF($B189="","",IF($I189="Disposed","Disposed",IF(OR($I189="Out of order",$I189="Under repair"),"Out of action",IF(AND($W189&lt;&gt;"",$W189&lt;TODAY()),"Service overdue",IF(AND($Z189&lt;&gt;"",$Z189&lt;TODAY()),"Inspection overdue",IF(AND($T189&lt;&gt;"",$T189&lt;TODAY()),"Warranty expired",IF(AND($W189&lt;&gt;"",$W189&lt;=TODAY()+Lists!$O$2),"Service due soon",IF(AND($T189&lt;&gt;"",$T189&lt;=TODAY()+Lists!$O$3),"Warranty ending",IF(AND($S189&lt;&gt;"",$S189&lt;=YEAR(TODAY())),"Due for replacement","OK")))))))))</f>
        <v/>
      </c>
      <c r="AB189" s="23"/>
    </row>
    <row r="190" customFormat="false" ht="15" hidden="false" customHeight="false" outlineLevel="0" collapsed="false">
      <c r="A190" s="14"/>
      <c r="B190" s="14"/>
      <c r="C190" s="14"/>
      <c r="D190" s="14"/>
      <c r="E190" s="14"/>
      <c r="F190" s="14"/>
      <c r="G190" s="14"/>
      <c r="H190" s="14"/>
      <c r="I190" s="14"/>
      <c r="J190" s="14"/>
      <c r="K190" s="15"/>
      <c r="L190" s="16"/>
      <c r="M190" s="14"/>
      <c r="N190" s="17"/>
      <c r="O190" s="14"/>
      <c r="P190" s="18" t="str">
        <f aca="false">IF($B190="","",IF($N190&lt;&gt;"",$N190,IFERROR(INDEX(Lists!$B$2:$B$13,MATCH($C190,Lists!$A$2:$A$13,0)),"")))</f>
        <v/>
      </c>
      <c r="Q190" s="19" t="str">
        <f aca="true">IF(OR($B190="",$K190=""),"",(TODAY()-$K190)/365.25)</f>
        <v/>
      </c>
      <c r="R190" s="20" t="str">
        <f aca="true">IF(OR($B190="",$K190="",$L190="",$P190=""),"",IF($I190="Disposed",0,IF($O190="Diminishing value",IF($P190&lt;=2,MAX(0,$L190*(1-((TODAY()-$K190)/365.25)/$P190)),$L190*(1-2/$P190)^((TODAY()-$K190)/365.25)),MAX(0,$L190*(1-((TODAY()-$K190)/365.25)/$P190)))))</f>
        <v/>
      </c>
      <c r="S190" s="18" t="str">
        <f aca="false">IF(OR($K190="",$P190=""),"",YEAR($K190)+ROUND($P190,0))</f>
        <v/>
      </c>
      <c r="T190" s="15"/>
      <c r="U190" s="17"/>
      <c r="V190" s="15"/>
      <c r="W190" s="21" t="str">
        <f aca="false">IF(OR($B190="",$I190="Disposed",AND($V190="",$K190=""),IF($U190&lt;&gt;"",$U190,IFERROR(INDEX(Lists!$C$2:$C$13,MATCH($C190,Lists!$A$2:$A$13,0)),""))=""),"",EDATE(IF($V190&lt;&gt;"",$V190,$K190),IF($U190&lt;&gt;"",$U190,IFERROR(INDEX(Lists!$C$2:$C$13,MATCH($C190,Lists!$A$2:$A$13,0)),""))))</f>
        <v/>
      </c>
      <c r="X190" s="14"/>
      <c r="Y190" s="15"/>
      <c r="Z190" s="21" t="str">
        <f aca="false">IF(OR($B190="",$I190="Disposed",$Y190=""),"",$Y190+Lists!$O$4)</f>
        <v/>
      </c>
      <c r="AA190" s="22" t="str">
        <f aca="true">IF($B190="","",IF($I190="Disposed","Disposed",IF(OR($I190="Out of order",$I190="Under repair"),"Out of action",IF(AND($W190&lt;&gt;"",$W190&lt;TODAY()),"Service overdue",IF(AND($Z190&lt;&gt;"",$Z190&lt;TODAY()),"Inspection overdue",IF(AND($T190&lt;&gt;"",$T190&lt;TODAY()),"Warranty expired",IF(AND($W190&lt;&gt;"",$W190&lt;=TODAY()+Lists!$O$2),"Service due soon",IF(AND($T190&lt;&gt;"",$T190&lt;=TODAY()+Lists!$O$3),"Warranty ending",IF(AND($S190&lt;&gt;"",$S190&lt;=YEAR(TODAY())),"Due for replacement","OK")))))))))</f>
        <v/>
      </c>
      <c r="AB190" s="23"/>
    </row>
    <row r="191" customFormat="false" ht="15" hidden="false" customHeight="false" outlineLevel="0" collapsed="false">
      <c r="A191" s="14"/>
      <c r="B191" s="14"/>
      <c r="C191" s="14"/>
      <c r="D191" s="14"/>
      <c r="E191" s="14"/>
      <c r="F191" s="14"/>
      <c r="G191" s="14"/>
      <c r="H191" s="14"/>
      <c r="I191" s="14"/>
      <c r="J191" s="14"/>
      <c r="K191" s="15"/>
      <c r="L191" s="16"/>
      <c r="M191" s="14"/>
      <c r="N191" s="17"/>
      <c r="O191" s="14"/>
      <c r="P191" s="18" t="str">
        <f aca="false">IF($B191="","",IF($N191&lt;&gt;"",$N191,IFERROR(INDEX(Lists!$B$2:$B$13,MATCH($C191,Lists!$A$2:$A$13,0)),"")))</f>
        <v/>
      </c>
      <c r="Q191" s="19" t="str">
        <f aca="true">IF(OR($B191="",$K191=""),"",(TODAY()-$K191)/365.25)</f>
        <v/>
      </c>
      <c r="R191" s="20" t="str">
        <f aca="true">IF(OR($B191="",$K191="",$L191="",$P191=""),"",IF($I191="Disposed",0,IF($O191="Diminishing value",IF($P191&lt;=2,MAX(0,$L191*(1-((TODAY()-$K191)/365.25)/$P191)),$L191*(1-2/$P191)^((TODAY()-$K191)/365.25)),MAX(0,$L191*(1-((TODAY()-$K191)/365.25)/$P191)))))</f>
        <v/>
      </c>
      <c r="S191" s="18" t="str">
        <f aca="false">IF(OR($K191="",$P191=""),"",YEAR($K191)+ROUND($P191,0))</f>
        <v/>
      </c>
      <c r="T191" s="15"/>
      <c r="U191" s="17"/>
      <c r="V191" s="15"/>
      <c r="W191" s="21" t="str">
        <f aca="false">IF(OR($B191="",$I191="Disposed",AND($V191="",$K191=""),IF($U191&lt;&gt;"",$U191,IFERROR(INDEX(Lists!$C$2:$C$13,MATCH($C191,Lists!$A$2:$A$13,0)),""))=""),"",EDATE(IF($V191&lt;&gt;"",$V191,$K191),IF($U191&lt;&gt;"",$U191,IFERROR(INDEX(Lists!$C$2:$C$13,MATCH($C191,Lists!$A$2:$A$13,0)),""))))</f>
        <v/>
      </c>
      <c r="X191" s="14"/>
      <c r="Y191" s="15"/>
      <c r="Z191" s="21" t="str">
        <f aca="false">IF(OR($B191="",$I191="Disposed",$Y191=""),"",$Y191+Lists!$O$4)</f>
        <v/>
      </c>
      <c r="AA191" s="22" t="str">
        <f aca="true">IF($B191="","",IF($I191="Disposed","Disposed",IF(OR($I191="Out of order",$I191="Under repair"),"Out of action",IF(AND($W191&lt;&gt;"",$W191&lt;TODAY()),"Service overdue",IF(AND($Z191&lt;&gt;"",$Z191&lt;TODAY()),"Inspection overdue",IF(AND($T191&lt;&gt;"",$T191&lt;TODAY()),"Warranty expired",IF(AND($W191&lt;&gt;"",$W191&lt;=TODAY()+Lists!$O$2),"Service due soon",IF(AND($T191&lt;&gt;"",$T191&lt;=TODAY()+Lists!$O$3),"Warranty ending",IF(AND($S191&lt;&gt;"",$S191&lt;=YEAR(TODAY())),"Due for replacement","OK")))))))))</f>
        <v/>
      </c>
      <c r="AB191" s="23"/>
    </row>
    <row r="192" customFormat="false" ht="15" hidden="false" customHeight="false" outlineLevel="0" collapsed="false">
      <c r="A192" s="14"/>
      <c r="B192" s="14"/>
      <c r="C192" s="14"/>
      <c r="D192" s="14"/>
      <c r="E192" s="14"/>
      <c r="F192" s="14"/>
      <c r="G192" s="14"/>
      <c r="H192" s="14"/>
      <c r="I192" s="14"/>
      <c r="J192" s="14"/>
      <c r="K192" s="15"/>
      <c r="L192" s="16"/>
      <c r="M192" s="14"/>
      <c r="N192" s="17"/>
      <c r="O192" s="14"/>
      <c r="P192" s="18" t="str">
        <f aca="false">IF($B192="","",IF($N192&lt;&gt;"",$N192,IFERROR(INDEX(Lists!$B$2:$B$13,MATCH($C192,Lists!$A$2:$A$13,0)),"")))</f>
        <v/>
      </c>
      <c r="Q192" s="19" t="str">
        <f aca="true">IF(OR($B192="",$K192=""),"",(TODAY()-$K192)/365.25)</f>
        <v/>
      </c>
      <c r="R192" s="20" t="str">
        <f aca="true">IF(OR($B192="",$K192="",$L192="",$P192=""),"",IF($I192="Disposed",0,IF($O192="Diminishing value",IF($P192&lt;=2,MAX(0,$L192*(1-((TODAY()-$K192)/365.25)/$P192)),$L192*(1-2/$P192)^((TODAY()-$K192)/365.25)),MAX(0,$L192*(1-((TODAY()-$K192)/365.25)/$P192)))))</f>
        <v/>
      </c>
      <c r="S192" s="18" t="str">
        <f aca="false">IF(OR($K192="",$P192=""),"",YEAR($K192)+ROUND($P192,0))</f>
        <v/>
      </c>
      <c r="T192" s="15"/>
      <c r="U192" s="17"/>
      <c r="V192" s="15"/>
      <c r="W192" s="21" t="str">
        <f aca="false">IF(OR($B192="",$I192="Disposed",AND($V192="",$K192=""),IF($U192&lt;&gt;"",$U192,IFERROR(INDEX(Lists!$C$2:$C$13,MATCH($C192,Lists!$A$2:$A$13,0)),""))=""),"",EDATE(IF($V192&lt;&gt;"",$V192,$K192),IF($U192&lt;&gt;"",$U192,IFERROR(INDEX(Lists!$C$2:$C$13,MATCH($C192,Lists!$A$2:$A$13,0)),""))))</f>
        <v/>
      </c>
      <c r="X192" s="14"/>
      <c r="Y192" s="15"/>
      <c r="Z192" s="21" t="str">
        <f aca="false">IF(OR($B192="",$I192="Disposed",$Y192=""),"",$Y192+Lists!$O$4)</f>
        <v/>
      </c>
      <c r="AA192" s="22" t="str">
        <f aca="true">IF($B192="","",IF($I192="Disposed","Disposed",IF(OR($I192="Out of order",$I192="Under repair"),"Out of action",IF(AND($W192&lt;&gt;"",$W192&lt;TODAY()),"Service overdue",IF(AND($Z192&lt;&gt;"",$Z192&lt;TODAY()),"Inspection overdue",IF(AND($T192&lt;&gt;"",$T192&lt;TODAY()),"Warranty expired",IF(AND($W192&lt;&gt;"",$W192&lt;=TODAY()+Lists!$O$2),"Service due soon",IF(AND($T192&lt;&gt;"",$T192&lt;=TODAY()+Lists!$O$3),"Warranty ending",IF(AND($S192&lt;&gt;"",$S192&lt;=YEAR(TODAY())),"Due for replacement","OK")))))))))</f>
        <v/>
      </c>
      <c r="AB192" s="23"/>
    </row>
    <row r="193" customFormat="false" ht="15" hidden="false" customHeight="false" outlineLevel="0" collapsed="false">
      <c r="A193" s="14"/>
      <c r="B193" s="14"/>
      <c r="C193" s="14"/>
      <c r="D193" s="14"/>
      <c r="E193" s="14"/>
      <c r="F193" s="14"/>
      <c r="G193" s="14"/>
      <c r="H193" s="14"/>
      <c r="I193" s="14"/>
      <c r="J193" s="14"/>
      <c r="K193" s="15"/>
      <c r="L193" s="16"/>
      <c r="M193" s="14"/>
      <c r="N193" s="17"/>
      <c r="O193" s="14"/>
      <c r="P193" s="18" t="str">
        <f aca="false">IF($B193="","",IF($N193&lt;&gt;"",$N193,IFERROR(INDEX(Lists!$B$2:$B$13,MATCH($C193,Lists!$A$2:$A$13,0)),"")))</f>
        <v/>
      </c>
      <c r="Q193" s="19" t="str">
        <f aca="true">IF(OR($B193="",$K193=""),"",(TODAY()-$K193)/365.25)</f>
        <v/>
      </c>
      <c r="R193" s="20" t="str">
        <f aca="true">IF(OR($B193="",$K193="",$L193="",$P193=""),"",IF($I193="Disposed",0,IF($O193="Diminishing value",IF($P193&lt;=2,MAX(0,$L193*(1-((TODAY()-$K193)/365.25)/$P193)),$L193*(1-2/$P193)^((TODAY()-$K193)/365.25)),MAX(0,$L193*(1-((TODAY()-$K193)/365.25)/$P193)))))</f>
        <v/>
      </c>
      <c r="S193" s="18" t="str">
        <f aca="false">IF(OR($K193="",$P193=""),"",YEAR($K193)+ROUND($P193,0))</f>
        <v/>
      </c>
      <c r="T193" s="15"/>
      <c r="U193" s="17"/>
      <c r="V193" s="15"/>
      <c r="W193" s="21" t="str">
        <f aca="false">IF(OR($B193="",$I193="Disposed",AND($V193="",$K193=""),IF($U193&lt;&gt;"",$U193,IFERROR(INDEX(Lists!$C$2:$C$13,MATCH($C193,Lists!$A$2:$A$13,0)),""))=""),"",EDATE(IF($V193&lt;&gt;"",$V193,$K193),IF($U193&lt;&gt;"",$U193,IFERROR(INDEX(Lists!$C$2:$C$13,MATCH($C193,Lists!$A$2:$A$13,0)),""))))</f>
        <v/>
      </c>
      <c r="X193" s="14"/>
      <c r="Y193" s="15"/>
      <c r="Z193" s="21" t="str">
        <f aca="false">IF(OR($B193="",$I193="Disposed",$Y193=""),"",$Y193+Lists!$O$4)</f>
        <v/>
      </c>
      <c r="AA193" s="22" t="str">
        <f aca="true">IF($B193="","",IF($I193="Disposed","Disposed",IF(OR($I193="Out of order",$I193="Under repair"),"Out of action",IF(AND($W193&lt;&gt;"",$W193&lt;TODAY()),"Service overdue",IF(AND($Z193&lt;&gt;"",$Z193&lt;TODAY()),"Inspection overdue",IF(AND($T193&lt;&gt;"",$T193&lt;TODAY()),"Warranty expired",IF(AND($W193&lt;&gt;"",$W193&lt;=TODAY()+Lists!$O$2),"Service due soon",IF(AND($T193&lt;&gt;"",$T193&lt;=TODAY()+Lists!$O$3),"Warranty ending",IF(AND($S193&lt;&gt;"",$S193&lt;=YEAR(TODAY())),"Due for replacement","OK")))))))))</f>
        <v/>
      </c>
      <c r="AB193" s="23"/>
    </row>
    <row r="194" customFormat="false" ht="15" hidden="false" customHeight="false" outlineLevel="0" collapsed="false">
      <c r="A194" s="14"/>
      <c r="B194" s="14"/>
      <c r="C194" s="14"/>
      <c r="D194" s="14"/>
      <c r="E194" s="14"/>
      <c r="F194" s="14"/>
      <c r="G194" s="14"/>
      <c r="H194" s="14"/>
      <c r="I194" s="14"/>
      <c r="J194" s="14"/>
      <c r="K194" s="15"/>
      <c r="L194" s="16"/>
      <c r="M194" s="14"/>
      <c r="N194" s="17"/>
      <c r="O194" s="14"/>
      <c r="P194" s="18" t="str">
        <f aca="false">IF($B194="","",IF($N194&lt;&gt;"",$N194,IFERROR(INDEX(Lists!$B$2:$B$13,MATCH($C194,Lists!$A$2:$A$13,0)),"")))</f>
        <v/>
      </c>
      <c r="Q194" s="19" t="str">
        <f aca="true">IF(OR($B194="",$K194=""),"",(TODAY()-$K194)/365.25)</f>
        <v/>
      </c>
      <c r="R194" s="20" t="str">
        <f aca="true">IF(OR($B194="",$K194="",$L194="",$P194=""),"",IF($I194="Disposed",0,IF($O194="Diminishing value",IF($P194&lt;=2,MAX(0,$L194*(1-((TODAY()-$K194)/365.25)/$P194)),$L194*(1-2/$P194)^((TODAY()-$K194)/365.25)),MAX(0,$L194*(1-((TODAY()-$K194)/365.25)/$P194)))))</f>
        <v/>
      </c>
      <c r="S194" s="18" t="str">
        <f aca="false">IF(OR($K194="",$P194=""),"",YEAR($K194)+ROUND($P194,0))</f>
        <v/>
      </c>
      <c r="T194" s="15"/>
      <c r="U194" s="17"/>
      <c r="V194" s="15"/>
      <c r="W194" s="21" t="str">
        <f aca="false">IF(OR($B194="",$I194="Disposed",AND($V194="",$K194=""),IF($U194&lt;&gt;"",$U194,IFERROR(INDEX(Lists!$C$2:$C$13,MATCH($C194,Lists!$A$2:$A$13,0)),""))=""),"",EDATE(IF($V194&lt;&gt;"",$V194,$K194),IF($U194&lt;&gt;"",$U194,IFERROR(INDEX(Lists!$C$2:$C$13,MATCH($C194,Lists!$A$2:$A$13,0)),""))))</f>
        <v/>
      </c>
      <c r="X194" s="14"/>
      <c r="Y194" s="15"/>
      <c r="Z194" s="21" t="str">
        <f aca="false">IF(OR($B194="",$I194="Disposed",$Y194=""),"",$Y194+Lists!$O$4)</f>
        <v/>
      </c>
      <c r="AA194" s="22" t="str">
        <f aca="true">IF($B194="","",IF($I194="Disposed","Disposed",IF(OR($I194="Out of order",$I194="Under repair"),"Out of action",IF(AND($W194&lt;&gt;"",$W194&lt;TODAY()),"Service overdue",IF(AND($Z194&lt;&gt;"",$Z194&lt;TODAY()),"Inspection overdue",IF(AND($T194&lt;&gt;"",$T194&lt;TODAY()),"Warranty expired",IF(AND($W194&lt;&gt;"",$W194&lt;=TODAY()+Lists!$O$2),"Service due soon",IF(AND($T194&lt;&gt;"",$T194&lt;=TODAY()+Lists!$O$3),"Warranty ending",IF(AND($S194&lt;&gt;"",$S194&lt;=YEAR(TODAY())),"Due for replacement","OK")))))))))</f>
        <v/>
      </c>
      <c r="AB194" s="23"/>
    </row>
    <row r="195" customFormat="false" ht="15" hidden="false" customHeight="false" outlineLevel="0" collapsed="false">
      <c r="A195" s="14"/>
      <c r="B195" s="14"/>
      <c r="C195" s="14"/>
      <c r="D195" s="14"/>
      <c r="E195" s="14"/>
      <c r="F195" s="14"/>
      <c r="G195" s="14"/>
      <c r="H195" s="14"/>
      <c r="I195" s="14"/>
      <c r="J195" s="14"/>
      <c r="K195" s="15"/>
      <c r="L195" s="16"/>
      <c r="M195" s="14"/>
      <c r="N195" s="17"/>
      <c r="O195" s="14"/>
      <c r="P195" s="18" t="str">
        <f aca="false">IF($B195="","",IF($N195&lt;&gt;"",$N195,IFERROR(INDEX(Lists!$B$2:$B$13,MATCH($C195,Lists!$A$2:$A$13,0)),"")))</f>
        <v/>
      </c>
      <c r="Q195" s="19" t="str">
        <f aca="true">IF(OR($B195="",$K195=""),"",(TODAY()-$K195)/365.25)</f>
        <v/>
      </c>
      <c r="R195" s="20" t="str">
        <f aca="true">IF(OR($B195="",$K195="",$L195="",$P195=""),"",IF($I195="Disposed",0,IF($O195="Diminishing value",IF($P195&lt;=2,MAX(0,$L195*(1-((TODAY()-$K195)/365.25)/$P195)),$L195*(1-2/$P195)^((TODAY()-$K195)/365.25)),MAX(0,$L195*(1-((TODAY()-$K195)/365.25)/$P195)))))</f>
        <v/>
      </c>
      <c r="S195" s="18" t="str">
        <f aca="false">IF(OR($K195="",$P195=""),"",YEAR($K195)+ROUND($P195,0))</f>
        <v/>
      </c>
      <c r="T195" s="15"/>
      <c r="U195" s="17"/>
      <c r="V195" s="15"/>
      <c r="W195" s="21" t="str">
        <f aca="false">IF(OR($B195="",$I195="Disposed",AND($V195="",$K195=""),IF($U195&lt;&gt;"",$U195,IFERROR(INDEX(Lists!$C$2:$C$13,MATCH($C195,Lists!$A$2:$A$13,0)),""))=""),"",EDATE(IF($V195&lt;&gt;"",$V195,$K195),IF($U195&lt;&gt;"",$U195,IFERROR(INDEX(Lists!$C$2:$C$13,MATCH($C195,Lists!$A$2:$A$13,0)),""))))</f>
        <v/>
      </c>
      <c r="X195" s="14"/>
      <c r="Y195" s="15"/>
      <c r="Z195" s="21" t="str">
        <f aca="false">IF(OR($B195="",$I195="Disposed",$Y195=""),"",$Y195+Lists!$O$4)</f>
        <v/>
      </c>
      <c r="AA195" s="22" t="str">
        <f aca="true">IF($B195="","",IF($I195="Disposed","Disposed",IF(OR($I195="Out of order",$I195="Under repair"),"Out of action",IF(AND($W195&lt;&gt;"",$W195&lt;TODAY()),"Service overdue",IF(AND($Z195&lt;&gt;"",$Z195&lt;TODAY()),"Inspection overdue",IF(AND($T195&lt;&gt;"",$T195&lt;TODAY()),"Warranty expired",IF(AND($W195&lt;&gt;"",$W195&lt;=TODAY()+Lists!$O$2),"Service due soon",IF(AND($T195&lt;&gt;"",$T195&lt;=TODAY()+Lists!$O$3),"Warranty ending",IF(AND($S195&lt;&gt;"",$S195&lt;=YEAR(TODAY())),"Due for replacement","OK")))))))))</f>
        <v/>
      </c>
      <c r="AB195" s="23"/>
    </row>
    <row r="196" customFormat="false" ht="15" hidden="false" customHeight="false" outlineLevel="0" collapsed="false">
      <c r="A196" s="14"/>
      <c r="B196" s="14"/>
      <c r="C196" s="14"/>
      <c r="D196" s="14"/>
      <c r="E196" s="14"/>
      <c r="F196" s="14"/>
      <c r="G196" s="14"/>
      <c r="H196" s="14"/>
      <c r="I196" s="14"/>
      <c r="J196" s="14"/>
      <c r="K196" s="15"/>
      <c r="L196" s="16"/>
      <c r="M196" s="14"/>
      <c r="N196" s="17"/>
      <c r="O196" s="14"/>
      <c r="P196" s="18" t="str">
        <f aca="false">IF($B196="","",IF($N196&lt;&gt;"",$N196,IFERROR(INDEX(Lists!$B$2:$B$13,MATCH($C196,Lists!$A$2:$A$13,0)),"")))</f>
        <v/>
      </c>
      <c r="Q196" s="19" t="str">
        <f aca="true">IF(OR($B196="",$K196=""),"",(TODAY()-$K196)/365.25)</f>
        <v/>
      </c>
      <c r="R196" s="20" t="str">
        <f aca="true">IF(OR($B196="",$K196="",$L196="",$P196=""),"",IF($I196="Disposed",0,IF($O196="Diminishing value",IF($P196&lt;=2,MAX(0,$L196*(1-((TODAY()-$K196)/365.25)/$P196)),$L196*(1-2/$P196)^((TODAY()-$K196)/365.25)),MAX(0,$L196*(1-((TODAY()-$K196)/365.25)/$P196)))))</f>
        <v/>
      </c>
      <c r="S196" s="18" t="str">
        <f aca="false">IF(OR($K196="",$P196=""),"",YEAR($K196)+ROUND($P196,0))</f>
        <v/>
      </c>
      <c r="T196" s="15"/>
      <c r="U196" s="17"/>
      <c r="V196" s="15"/>
      <c r="W196" s="21" t="str">
        <f aca="false">IF(OR($B196="",$I196="Disposed",AND($V196="",$K196=""),IF($U196&lt;&gt;"",$U196,IFERROR(INDEX(Lists!$C$2:$C$13,MATCH($C196,Lists!$A$2:$A$13,0)),""))=""),"",EDATE(IF($V196&lt;&gt;"",$V196,$K196),IF($U196&lt;&gt;"",$U196,IFERROR(INDEX(Lists!$C$2:$C$13,MATCH($C196,Lists!$A$2:$A$13,0)),""))))</f>
        <v/>
      </c>
      <c r="X196" s="14"/>
      <c r="Y196" s="15"/>
      <c r="Z196" s="21" t="str">
        <f aca="false">IF(OR($B196="",$I196="Disposed",$Y196=""),"",$Y196+Lists!$O$4)</f>
        <v/>
      </c>
      <c r="AA196" s="22" t="str">
        <f aca="true">IF($B196="","",IF($I196="Disposed","Disposed",IF(OR($I196="Out of order",$I196="Under repair"),"Out of action",IF(AND($W196&lt;&gt;"",$W196&lt;TODAY()),"Service overdue",IF(AND($Z196&lt;&gt;"",$Z196&lt;TODAY()),"Inspection overdue",IF(AND($T196&lt;&gt;"",$T196&lt;TODAY()),"Warranty expired",IF(AND($W196&lt;&gt;"",$W196&lt;=TODAY()+Lists!$O$2),"Service due soon",IF(AND($T196&lt;&gt;"",$T196&lt;=TODAY()+Lists!$O$3),"Warranty ending",IF(AND($S196&lt;&gt;"",$S196&lt;=YEAR(TODAY())),"Due for replacement","OK")))))))))</f>
        <v/>
      </c>
      <c r="AB196" s="23"/>
    </row>
    <row r="197" customFormat="false" ht="15" hidden="false" customHeight="false" outlineLevel="0" collapsed="false">
      <c r="A197" s="14"/>
      <c r="B197" s="14"/>
      <c r="C197" s="14"/>
      <c r="D197" s="14"/>
      <c r="E197" s="14"/>
      <c r="F197" s="14"/>
      <c r="G197" s="14"/>
      <c r="H197" s="14"/>
      <c r="I197" s="14"/>
      <c r="J197" s="14"/>
      <c r="K197" s="15"/>
      <c r="L197" s="16"/>
      <c r="M197" s="14"/>
      <c r="N197" s="17"/>
      <c r="O197" s="14"/>
      <c r="P197" s="18" t="str">
        <f aca="false">IF($B197="","",IF($N197&lt;&gt;"",$N197,IFERROR(INDEX(Lists!$B$2:$B$13,MATCH($C197,Lists!$A$2:$A$13,0)),"")))</f>
        <v/>
      </c>
      <c r="Q197" s="19" t="str">
        <f aca="true">IF(OR($B197="",$K197=""),"",(TODAY()-$K197)/365.25)</f>
        <v/>
      </c>
      <c r="R197" s="20" t="str">
        <f aca="true">IF(OR($B197="",$K197="",$L197="",$P197=""),"",IF($I197="Disposed",0,IF($O197="Diminishing value",IF($P197&lt;=2,MAX(0,$L197*(1-((TODAY()-$K197)/365.25)/$P197)),$L197*(1-2/$P197)^((TODAY()-$K197)/365.25)),MAX(0,$L197*(1-((TODAY()-$K197)/365.25)/$P197)))))</f>
        <v/>
      </c>
      <c r="S197" s="18" t="str">
        <f aca="false">IF(OR($K197="",$P197=""),"",YEAR($K197)+ROUND($P197,0))</f>
        <v/>
      </c>
      <c r="T197" s="15"/>
      <c r="U197" s="17"/>
      <c r="V197" s="15"/>
      <c r="W197" s="21" t="str">
        <f aca="false">IF(OR($B197="",$I197="Disposed",AND($V197="",$K197=""),IF($U197&lt;&gt;"",$U197,IFERROR(INDEX(Lists!$C$2:$C$13,MATCH($C197,Lists!$A$2:$A$13,0)),""))=""),"",EDATE(IF($V197&lt;&gt;"",$V197,$K197),IF($U197&lt;&gt;"",$U197,IFERROR(INDEX(Lists!$C$2:$C$13,MATCH($C197,Lists!$A$2:$A$13,0)),""))))</f>
        <v/>
      </c>
      <c r="X197" s="14"/>
      <c r="Y197" s="15"/>
      <c r="Z197" s="21" t="str">
        <f aca="false">IF(OR($B197="",$I197="Disposed",$Y197=""),"",$Y197+Lists!$O$4)</f>
        <v/>
      </c>
      <c r="AA197" s="22" t="str">
        <f aca="true">IF($B197="","",IF($I197="Disposed","Disposed",IF(OR($I197="Out of order",$I197="Under repair"),"Out of action",IF(AND($W197&lt;&gt;"",$W197&lt;TODAY()),"Service overdue",IF(AND($Z197&lt;&gt;"",$Z197&lt;TODAY()),"Inspection overdue",IF(AND($T197&lt;&gt;"",$T197&lt;TODAY()),"Warranty expired",IF(AND($W197&lt;&gt;"",$W197&lt;=TODAY()+Lists!$O$2),"Service due soon",IF(AND($T197&lt;&gt;"",$T197&lt;=TODAY()+Lists!$O$3),"Warranty ending",IF(AND($S197&lt;&gt;"",$S197&lt;=YEAR(TODAY())),"Due for replacement","OK")))))))))</f>
        <v/>
      </c>
      <c r="AB197" s="23"/>
    </row>
    <row r="198" customFormat="false" ht="15" hidden="false" customHeight="false" outlineLevel="0" collapsed="false">
      <c r="A198" s="14"/>
      <c r="B198" s="14"/>
      <c r="C198" s="14"/>
      <c r="D198" s="14"/>
      <c r="E198" s="14"/>
      <c r="F198" s="14"/>
      <c r="G198" s="14"/>
      <c r="H198" s="14"/>
      <c r="I198" s="14"/>
      <c r="J198" s="14"/>
      <c r="K198" s="15"/>
      <c r="L198" s="16"/>
      <c r="M198" s="14"/>
      <c r="N198" s="17"/>
      <c r="O198" s="14"/>
      <c r="P198" s="18" t="str">
        <f aca="false">IF($B198="","",IF($N198&lt;&gt;"",$N198,IFERROR(INDEX(Lists!$B$2:$B$13,MATCH($C198,Lists!$A$2:$A$13,0)),"")))</f>
        <v/>
      </c>
      <c r="Q198" s="19" t="str">
        <f aca="true">IF(OR($B198="",$K198=""),"",(TODAY()-$K198)/365.25)</f>
        <v/>
      </c>
      <c r="R198" s="20" t="str">
        <f aca="true">IF(OR($B198="",$K198="",$L198="",$P198=""),"",IF($I198="Disposed",0,IF($O198="Diminishing value",IF($P198&lt;=2,MAX(0,$L198*(1-((TODAY()-$K198)/365.25)/$P198)),$L198*(1-2/$P198)^((TODAY()-$K198)/365.25)),MAX(0,$L198*(1-((TODAY()-$K198)/365.25)/$P198)))))</f>
        <v/>
      </c>
      <c r="S198" s="18" t="str">
        <f aca="false">IF(OR($K198="",$P198=""),"",YEAR($K198)+ROUND($P198,0))</f>
        <v/>
      </c>
      <c r="T198" s="15"/>
      <c r="U198" s="17"/>
      <c r="V198" s="15"/>
      <c r="W198" s="21" t="str">
        <f aca="false">IF(OR($B198="",$I198="Disposed",AND($V198="",$K198=""),IF($U198&lt;&gt;"",$U198,IFERROR(INDEX(Lists!$C$2:$C$13,MATCH($C198,Lists!$A$2:$A$13,0)),""))=""),"",EDATE(IF($V198&lt;&gt;"",$V198,$K198),IF($U198&lt;&gt;"",$U198,IFERROR(INDEX(Lists!$C$2:$C$13,MATCH($C198,Lists!$A$2:$A$13,0)),""))))</f>
        <v/>
      </c>
      <c r="X198" s="14"/>
      <c r="Y198" s="15"/>
      <c r="Z198" s="21" t="str">
        <f aca="false">IF(OR($B198="",$I198="Disposed",$Y198=""),"",$Y198+Lists!$O$4)</f>
        <v/>
      </c>
      <c r="AA198" s="22" t="str">
        <f aca="true">IF($B198="","",IF($I198="Disposed","Disposed",IF(OR($I198="Out of order",$I198="Under repair"),"Out of action",IF(AND($W198&lt;&gt;"",$W198&lt;TODAY()),"Service overdue",IF(AND($Z198&lt;&gt;"",$Z198&lt;TODAY()),"Inspection overdue",IF(AND($T198&lt;&gt;"",$T198&lt;TODAY()),"Warranty expired",IF(AND($W198&lt;&gt;"",$W198&lt;=TODAY()+Lists!$O$2),"Service due soon",IF(AND($T198&lt;&gt;"",$T198&lt;=TODAY()+Lists!$O$3),"Warranty ending",IF(AND($S198&lt;&gt;"",$S198&lt;=YEAR(TODAY())),"Due for replacement","OK")))))))))</f>
        <v/>
      </c>
      <c r="AB198" s="23"/>
    </row>
    <row r="199" customFormat="false" ht="15" hidden="false" customHeight="false" outlineLevel="0" collapsed="false">
      <c r="A199" s="14"/>
      <c r="B199" s="14"/>
      <c r="C199" s="14"/>
      <c r="D199" s="14"/>
      <c r="E199" s="14"/>
      <c r="F199" s="14"/>
      <c r="G199" s="14"/>
      <c r="H199" s="14"/>
      <c r="I199" s="14"/>
      <c r="J199" s="14"/>
      <c r="K199" s="15"/>
      <c r="L199" s="16"/>
      <c r="M199" s="14"/>
      <c r="N199" s="17"/>
      <c r="O199" s="14"/>
      <c r="P199" s="18" t="str">
        <f aca="false">IF($B199="","",IF($N199&lt;&gt;"",$N199,IFERROR(INDEX(Lists!$B$2:$B$13,MATCH($C199,Lists!$A$2:$A$13,0)),"")))</f>
        <v/>
      </c>
      <c r="Q199" s="19" t="str">
        <f aca="true">IF(OR($B199="",$K199=""),"",(TODAY()-$K199)/365.25)</f>
        <v/>
      </c>
      <c r="R199" s="20" t="str">
        <f aca="true">IF(OR($B199="",$K199="",$L199="",$P199=""),"",IF($I199="Disposed",0,IF($O199="Diminishing value",IF($P199&lt;=2,MAX(0,$L199*(1-((TODAY()-$K199)/365.25)/$P199)),$L199*(1-2/$P199)^((TODAY()-$K199)/365.25)),MAX(0,$L199*(1-((TODAY()-$K199)/365.25)/$P199)))))</f>
        <v/>
      </c>
      <c r="S199" s="18" t="str">
        <f aca="false">IF(OR($K199="",$P199=""),"",YEAR($K199)+ROUND($P199,0))</f>
        <v/>
      </c>
      <c r="T199" s="15"/>
      <c r="U199" s="17"/>
      <c r="V199" s="15"/>
      <c r="W199" s="21" t="str">
        <f aca="false">IF(OR($B199="",$I199="Disposed",AND($V199="",$K199=""),IF($U199&lt;&gt;"",$U199,IFERROR(INDEX(Lists!$C$2:$C$13,MATCH($C199,Lists!$A$2:$A$13,0)),""))=""),"",EDATE(IF($V199&lt;&gt;"",$V199,$K199),IF($U199&lt;&gt;"",$U199,IFERROR(INDEX(Lists!$C$2:$C$13,MATCH($C199,Lists!$A$2:$A$13,0)),""))))</f>
        <v/>
      </c>
      <c r="X199" s="14"/>
      <c r="Y199" s="15"/>
      <c r="Z199" s="21" t="str">
        <f aca="false">IF(OR($B199="",$I199="Disposed",$Y199=""),"",$Y199+Lists!$O$4)</f>
        <v/>
      </c>
      <c r="AA199" s="22" t="str">
        <f aca="true">IF($B199="","",IF($I199="Disposed","Disposed",IF(OR($I199="Out of order",$I199="Under repair"),"Out of action",IF(AND($W199&lt;&gt;"",$W199&lt;TODAY()),"Service overdue",IF(AND($Z199&lt;&gt;"",$Z199&lt;TODAY()),"Inspection overdue",IF(AND($T199&lt;&gt;"",$T199&lt;TODAY()),"Warranty expired",IF(AND($W199&lt;&gt;"",$W199&lt;=TODAY()+Lists!$O$2),"Service due soon",IF(AND($T199&lt;&gt;"",$T199&lt;=TODAY()+Lists!$O$3),"Warranty ending",IF(AND($S199&lt;&gt;"",$S199&lt;=YEAR(TODAY())),"Due for replacement","OK")))))))))</f>
        <v/>
      </c>
      <c r="AB199" s="23"/>
    </row>
    <row r="200" customFormat="false" ht="15" hidden="false" customHeight="false" outlineLevel="0" collapsed="false">
      <c r="A200" s="14"/>
      <c r="B200" s="14"/>
      <c r="C200" s="14"/>
      <c r="D200" s="14"/>
      <c r="E200" s="14"/>
      <c r="F200" s="14"/>
      <c r="G200" s="14"/>
      <c r="H200" s="14"/>
      <c r="I200" s="14"/>
      <c r="J200" s="14"/>
      <c r="K200" s="15"/>
      <c r="L200" s="16"/>
      <c r="M200" s="14"/>
      <c r="N200" s="17"/>
      <c r="O200" s="14"/>
      <c r="P200" s="18" t="str">
        <f aca="false">IF($B200="","",IF($N200&lt;&gt;"",$N200,IFERROR(INDEX(Lists!$B$2:$B$13,MATCH($C200,Lists!$A$2:$A$13,0)),"")))</f>
        <v/>
      </c>
      <c r="Q200" s="19" t="str">
        <f aca="true">IF(OR($B200="",$K200=""),"",(TODAY()-$K200)/365.25)</f>
        <v/>
      </c>
      <c r="R200" s="20" t="str">
        <f aca="true">IF(OR($B200="",$K200="",$L200="",$P200=""),"",IF($I200="Disposed",0,IF($O200="Diminishing value",IF($P200&lt;=2,MAX(0,$L200*(1-((TODAY()-$K200)/365.25)/$P200)),$L200*(1-2/$P200)^((TODAY()-$K200)/365.25)),MAX(0,$L200*(1-((TODAY()-$K200)/365.25)/$P200)))))</f>
        <v/>
      </c>
      <c r="S200" s="18" t="str">
        <f aca="false">IF(OR($K200="",$P200=""),"",YEAR($K200)+ROUND($P200,0))</f>
        <v/>
      </c>
      <c r="T200" s="15"/>
      <c r="U200" s="17"/>
      <c r="V200" s="15"/>
      <c r="W200" s="21" t="str">
        <f aca="false">IF(OR($B200="",$I200="Disposed",AND($V200="",$K200=""),IF($U200&lt;&gt;"",$U200,IFERROR(INDEX(Lists!$C$2:$C$13,MATCH($C200,Lists!$A$2:$A$13,0)),""))=""),"",EDATE(IF($V200&lt;&gt;"",$V200,$K200),IF($U200&lt;&gt;"",$U200,IFERROR(INDEX(Lists!$C$2:$C$13,MATCH($C200,Lists!$A$2:$A$13,0)),""))))</f>
        <v/>
      </c>
      <c r="X200" s="14"/>
      <c r="Y200" s="15"/>
      <c r="Z200" s="21" t="str">
        <f aca="false">IF(OR($B200="",$I200="Disposed",$Y200=""),"",$Y200+Lists!$O$4)</f>
        <v/>
      </c>
      <c r="AA200" s="22" t="str">
        <f aca="true">IF($B200="","",IF($I200="Disposed","Disposed",IF(OR($I200="Out of order",$I200="Under repair"),"Out of action",IF(AND($W200&lt;&gt;"",$W200&lt;TODAY()),"Service overdue",IF(AND($Z200&lt;&gt;"",$Z200&lt;TODAY()),"Inspection overdue",IF(AND($T200&lt;&gt;"",$T200&lt;TODAY()),"Warranty expired",IF(AND($W200&lt;&gt;"",$W200&lt;=TODAY()+Lists!$O$2),"Service due soon",IF(AND($T200&lt;&gt;"",$T200&lt;=TODAY()+Lists!$O$3),"Warranty ending",IF(AND($S200&lt;&gt;"",$S200&lt;=YEAR(TODAY())),"Due for replacement","OK")))))))))</f>
        <v/>
      </c>
      <c r="AB200" s="23"/>
    </row>
    <row r="201" customFormat="false" ht="15" hidden="false" customHeight="false" outlineLevel="0" collapsed="false">
      <c r="A201" s="14"/>
      <c r="B201" s="14"/>
      <c r="C201" s="14"/>
      <c r="D201" s="14"/>
      <c r="E201" s="14"/>
      <c r="F201" s="14"/>
      <c r="G201" s="14"/>
      <c r="H201" s="14"/>
      <c r="I201" s="14"/>
      <c r="J201" s="14"/>
      <c r="K201" s="15"/>
      <c r="L201" s="16"/>
      <c r="M201" s="14"/>
      <c r="N201" s="17"/>
      <c r="O201" s="14"/>
      <c r="P201" s="18" t="str">
        <f aca="false">IF($B201="","",IF($N201&lt;&gt;"",$N201,IFERROR(INDEX(Lists!$B$2:$B$13,MATCH($C201,Lists!$A$2:$A$13,0)),"")))</f>
        <v/>
      </c>
      <c r="Q201" s="19" t="str">
        <f aca="true">IF(OR($B201="",$K201=""),"",(TODAY()-$K201)/365.25)</f>
        <v/>
      </c>
      <c r="R201" s="20" t="str">
        <f aca="true">IF(OR($B201="",$K201="",$L201="",$P201=""),"",IF($I201="Disposed",0,IF($O201="Diminishing value",IF($P201&lt;=2,MAX(0,$L201*(1-((TODAY()-$K201)/365.25)/$P201)),$L201*(1-2/$P201)^((TODAY()-$K201)/365.25)),MAX(0,$L201*(1-((TODAY()-$K201)/365.25)/$P201)))))</f>
        <v/>
      </c>
      <c r="S201" s="18" t="str">
        <f aca="false">IF(OR($K201="",$P201=""),"",YEAR($K201)+ROUND($P201,0))</f>
        <v/>
      </c>
      <c r="T201" s="15"/>
      <c r="U201" s="17"/>
      <c r="V201" s="15"/>
      <c r="W201" s="21" t="str">
        <f aca="false">IF(OR($B201="",$I201="Disposed",AND($V201="",$K201=""),IF($U201&lt;&gt;"",$U201,IFERROR(INDEX(Lists!$C$2:$C$13,MATCH($C201,Lists!$A$2:$A$13,0)),""))=""),"",EDATE(IF($V201&lt;&gt;"",$V201,$K201),IF($U201&lt;&gt;"",$U201,IFERROR(INDEX(Lists!$C$2:$C$13,MATCH($C201,Lists!$A$2:$A$13,0)),""))))</f>
        <v/>
      </c>
      <c r="X201" s="14"/>
      <c r="Y201" s="15"/>
      <c r="Z201" s="21" t="str">
        <f aca="false">IF(OR($B201="",$I201="Disposed",$Y201=""),"",$Y201+Lists!$O$4)</f>
        <v/>
      </c>
      <c r="AA201" s="22" t="str">
        <f aca="true">IF($B201="","",IF($I201="Disposed","Disposed",IF(OR($I201="Out of order",$I201="Under repair"),"Out of action",IF(AND($W201&lt;&gt;"",$W201&lt;TODAY()),"Service overdue",IF(AND($Z201&lt;&gt;"",$Z201&lt;TODAY()),"Inspection overdue",IF(AND($T201&lt;&gt;"",$T201&lt;TODAY()),"Warranty expired",IF(AND($W201&lt;&gt;"",$W201&lt;=TODAY()+Lists!$O$2),"Service due soon",IF(AND($T201&lt;&gt;"",$T201&lt;=TODAY()+Lists!$O$3),"Warranty ending",IF(AND($S201&lt;&gt;"",$S201&lt;=YEAR(TODAY())),"Due for replacement","OK")))))))))</f>
        <v/>
      </c>
      <c r="AB201" s="23"/>
    </row>
    <row r="202" customFormat="false" ht="15" hidden="false" customHeight="false" outlineLevel="0" collapsed="false">
      <c r="A202" s="14"/>
      <c r="B202" s="14"/>
      <c r="C202" s="14"/>
      <c r="D202" s="14"/>
      <c r="E202" s="14"/>
      <c r="F202" s="14"/>
      <c r="G202" s="14"/>
      <c r="H202" s="14"/>
      <c r="I202" s="14"/>
      <c r="J202" s="14"/>
      <c r="K202" s="15"/>
      <c r="L202" s="16"/>
      <c r="M202" s="14"/>
      <c r="N202" s="17"/>
      <c r="O202" s="14"/>
      <c r="P202" s="18" t="str">
        <f aca="false">IF($B202="","",IF($N202&lt;&gt;"",$N202,IFERROR(INDEX(Lists!$B$2:$B$13,MATCH($C202,Lists!$A$2:$A$13,0)),"")))</f>
        <v/>
      </c>
      <c r="Q202" s="19" t="str">
        <f aca="true">IF(OR($B202="",$K202=""),"",(TODAY()-$K202)/365.25)</f>
        <v/>
      </c>
      <c r="R202" s="20" t="str">
        <f aca="true">IF(OR($B202="",$K202="",$L202="",$P202=""),"",IF($I202="Disposed",0,IF($O202="Diminishing value",IF($P202&lt;=2,MAX(0,$L202*(1-((TODAY()-$K202)/365.25)/$P202)),$L202*(1-2/$P202)^((TODAY()-$K202)/365.25)),MAX(0,$L202*(1-((TODAY()-$K202)/365.25)/$P202)))))</f>
        <v/>
      </c>
      <c r="S202" s="18" t="str">
        <f aca="false">IF(OR($K202="",$P202=""),"",YEAR($K202)+ROUND($P202,0))</f>
        <v/>
      </c>
      <c r="T202" s="15"/>
      <c r="U202" s="17"/>
      <c r="V202" s="15"/>
      <c r="W202" s="21" t="str">
        <f aca="false">IF(OR($B202="",$I202="Disposed",AND($V202="",$K202=""),IF($U202&lt;&gt;"",$U202,IFERROR(INDEX(Lists!$C$2:$C$13,MATCH($C202,Lists!$A$2:$A$13,0)),""))=""),"",EDATE(IF($V202&lt;&gt;"",$V202,$K202),IF($U202&lt;&gt;"",$U202,IFERROR(INDEX(Lists!$C$2:$C$13,MATCH($C202,Lists!$A$2:$A$13,0)),""))))</f>
        <v/>
      </c>
      <c r="X202" s="14"/>
      <c r="Y202" s="15"/>
      <c r="Z202" s="21" t="str">
        <f aca="false">IF(OR($B202="",$I202="Disposed",$Y202=""),"",$Y202+Lists!$O$4)</f>
        <v/>
      </c>
      <c r="AA202" s="22" t="str">
        <f aca="true">IF($B202="","",IF($I202="Disposed","Disposed",IF(OR($I202="Out of order",$I202="Under repair"),"Out of action",IF(AND($W202&lt;&gt;"",$W202&lt;TODAY()),"Service overdue",IF(AND($Z202&lt;&gt;"",$Z202&lt;TODAY()),"Inspection overdue",IF(AND($T202&lt;&gt;"",$T202&lt;TODAY()),"Warranty expired",IF(AND($W202&lt;&gt;"",$W202&lt;=TODAY()+Lists!$O$2),"Service due soon",IF(AND($T202&lt;&gt;"",$T202&lt;=TODAY()+Lists!$O$3),"Warranty ending",IF(AND($S202&lt;&gt;"",$S202&lt;=YEAR(TODAY())),"Due for replacement","OK")))))))))</f>
        <v/>
      </c>
      <c r="AB202" s="23"/>
    </row>
    <row r="203" customFormat="false" ht="15" hidden="false" customHeight="false" outlineLevel="0" collapsed="false">
      <c r="A203" s="14"/>
      <c r="B203" s="14"/>
      <c r="C203" s="14"/>
      <c r="D203" s="14"/>
      <c r="E203" s="14"/>
      <c r="F203" s="14"/>
      <c r="G203" s="14"/>
      <c r="H203" s="14"/>
      <c r="I203" s="14"/>
      <c r="J203" s="14"/>
      <c r="K203" s="15"/>
      <c r="L203" s="16"/>
      <c r="M203" s="14"/>
      <c r="N203" s="17"/>
      <c r="O203" s="14"/>
      <c r="P203" s="18" t="str">
        <f aca="false">IF($B203="","",IF($N203&lt;&gt;"",$N203,IFERROR(INDEX(Lists!$B$2:$B$13,MATCH($C203,Lists!$A$2:$A$13,0)),"")))</f>
        <v/>
      </c>
      <c r="Q203" s="19" t="str">
        <f aca="true">IF(OR($B203="",$K203=""),"",(TODAY()-$K203)/365.25)</f>
        <v/>
      </c>
      <c r="R203" s="20" t="str">
        <f aca="true">IF(OR($B203="",$K203="",$L203="",$P203=""),"",IF($I203="Disposed",0,IF($O203="Diminishing value",IF($P203&lt;=2,MAX(0,$L203*(1-((TODAY()-$K203)/365.25)/$P203)),$L203*(1-2/$P203)^((TODAY()-$K203)/365.25)),MAX(0,$L203*(1-((TODAY()-$K203)/365.25)/$P203)))))</f>
        <v/>
      </c>
      <c r="S203" s="18" t="str">
        <f aca="false">IF(OR($K203="",$P203=""),"",YEAR($K203)+ROUND($P203,0))</f>
        <v/>
      </c>
      <c r="T203" s="15"/>
      <c r="U203" s="17"/>
      <c r="V203" s="15"/>
      <c r="W203" s="21" t="str">
        <f aca="false">IF(OR($B203="",$I203="Disposed",AND($V203="",$K203=""),IF($U203&lt;&gt;"",$U203,IFERROR(INDEX(Lists!$C$2:$C$13,MATCH($C203,Lists!$A$2:$A$13,0)),""))=""),"",EDATE(IF($V203&lt;&gt;"",$V203,$K203),IF($U203&lt;&gt;"",$U203,IFERROR(INDEX(Lists!$C$2:$C$13,MATCH($C203,Lists!$A$2:$A$13,0)),""))))</f>
        <v/>
      </c>
      <c r="X203" s="14"/>
      <c r="Y203" s="15"/>
      <c r="Z203" s="21" t="str">
        <f aca="false">IF(OR($B203="",$I203="Disposed",$Y203=""),"",$Y203+Lists!$O$4)</f>
        <v/>
      </c>
      <c r="AA203" s="22" t="str">
        <f aca="true">IF($B203="","",IF($I203="Disposed","Disposed",IF(OR($I203="Out of order",$I203="Under repair"),"Out of action",IF(AND($W203&lt;&gt;"",$W203&lt;TODAY()),"Service overdue",IF(AND($Z203&lt;&gt;"",$Z203&lt;TODAY()),"Inspection overdue",IF(AND($T203&lt;&gt;"",$T203&lt;TODAY()),"Warranty expired",IF(AND($W203&lt;&gt;"",$W203&lt;=TODAY()+Lists!$O$2),"Service due soon",IF(AND($T203&lt;&gt;"",$T203&lt;=TODAY()+Lists!$O$3),"Warranty ending",IF(AND($S203&lt;&gt;"",$S203&lt;=YEAR(TODAY())),"Due for replacement","OK")))))))))</f>
        <v/>
      </c>
      <c r="AB203" s="23"/>
    </row>
    <row r="204" customFormat="false" ht="15" hidden="false" customHeight="false" outlineLevel="0" collapsed="false">
      <c r="A204" s="14"/>
      <c r="B204" s="14"/>
      <c r="C204" s="14"/>
      <c r="D204" s="14"/>
      <c r="E204" s="14"/>
      <c r="F204" s="14"/>
      <c r="G204" s="14"/>
      <c r="H204" s="14"/>
      <c r="I204" s="14"/>
      <c r="J204" s="14"/>
      <c r="K204" s="15"/>
      <c r="L204" s="16"/>
      <c r="M204" s="14"/>
      <c r="N204" s="17"/>
      <c r="O204" s="14"/>
      <c r="P204" s="18" t="str">
        <f aca="false">IF($B204="","",IF($N204&lt;&gt;"",$N204,IFERROR(INDEX(Lists!$B$2:$B$13,MATCH($C204,Lists!$A$2:$A$13,0)),"")))</f>
        <v/>
      </c>
      <c r="Q204" s="19" t="str">
        <f aca="true">IF(OR($B204="",$K204=""),"",(TODAY()-$K204)/365.25)</f>
        <v/>
      </c>
      <c r="R204" s="20" t="str">
        <f aca="true">IF(OR($B204="",$K204="",$L204="",$P204=""),"",IF($I204="Disposed",0,IF($O204="Diminishing value",IF($P204&lt;=2,MAX(0,$L204*(1-((TODAY()-$K204)/365.25)/$P204)),$L204*(1-2/$P204)^((TODAY()-$K204)/365.25)),MAX(0,$L204*(1-((TODAY()-$K204)/365.25)/$P204)))))</f>
        <v/>
      </c>
      <c r="S204" s="18" t="str">
        <f aca="false">IF(OR($K204="",$P204=""),"",YEAR($K204)+ROUND($P204,0))</f>
        <v/>
      </c>
      <c r="T204" s="15"/>
      <c r="U204" s="17"/>
      <c r="V204" s="15"/>
      <c r="W204" s="21" t="str">
        <f aca="false">IF(OR($B204="",$I204="Disposed",AND($V204="",$K204=""),IF($U204&lt;&gt;"",$U204,IFERROR(INDEX(Lists!$C$2:$C$13,MATCH($C204,Lists!$A$2:$A$13,0)),""))=""),"",EDATE(IF($V204&lt;&gt;"",$V204,$K204),IF($U204&lt;&gt;"",$U204,IFERROR(INDEX(Lists!$C$2:$C$13,MATCH($C204,Lists!$A$2:$A$13,0)),""))))</f>
        <v/>
      </c>
      <c r="X204" s="14"/>
      <c r="Y204" s="15"/>
      <c r="Z204" s="21" t="str">
        <f aca="false">IF(OR($B204="",$I204="Disposed",$Y204=""),"",$Y204+Lists!$O$4)</f>
        <v/>
      </c>
      <c r="AA204" s="22" t="str">
        <f aca="true">IF($B204="","",IF($I204="Disposed","Disposed",IF(OR($I204="Out of order",$I204="Under repair"),"Out of action",IF(AND($W204&lt;&gt;"",$W204&lt;TODAY()),"Service overdue",IF(AND($Z204&lt;&gt;"",$Z204&lt;TODAY()),"Inspection overdue",IF(AND($T204&lt;&gt;"",$T204&lt;TODAY()),"Warranty expired",IF(AND($W204&lt;&gt;"",$W204&lt;=TODAY()+Lists!$O$2),"Service due soon",IF(AND($T204&lt;&gt;"",$T204&lt;=TODAY()+Lists!$O$3),"Warranty ending",IF(AND($S204&lt;&gt;"",$S204&lt;=YEAR(TODAY())),"Due for replacement","OK")))))))))</f>
        <v/>
      </c>
      <c r="AB204" s="23"/>
    </row>
    <row r="205" customFormat="false" ht="15" hidden="false" customHeight="false" outlineLevel="0" collapsed="false">
      <c r="A205" s="14"/>
      <c r="B205" s="14"/>
      <c r="C205" s="14"/>
      <c r="D205" s="14"/>
      <c r="E205" s="14"/>
      <c r="F205" s="14"/>
      <c r="G205" s="14"/>
      <c r="H205" s="14"/>
      <c r="I205" s="14"/>
      <c r="J205" s="14"/>
      <c r="K205" s="15"/>
      <c r="L205" s="16"/>
      <c r="M205" s="14"/>
      <c r="N205" s="17"/>
      <c r="O205" s="14"/>
      <c r="P205" s="18" t="str">
        <f aca="false">IF($B205="","",IF($N205&lt;&gt;"",$N205,IFERROR(INDEX(Lists!$B$2:$B$13,MATCH($C205,Lists!$A$2:$A$13,0)),"")))</f>
        <v/>
      </c>
      <c r="Q205" s="19" t="str">
        <f aca="true">IF(OR($B205="",$K205=""),"",(TODAY()-$K205)/365.25)</f>
        <v/>
      </c>
      <c r="R205" s="20" t="str">
        <f aca="true">IF(OR($B205="",$K205="",$L205="",$P205=""),"",IF($I205="Disposed",0,IF($O205="Diminishing value",IF($P205&lt;=2,MAX(0,$L205*(1-((TODAY()-$K205)/365.25)/$P205)),$L205*(1-2/$P205)^((TODAY()-$K205)/365.25)),MAX(0,$L205*(1-((TODAY()-$K205)/365.25)/$P205)))))</f>
        <v/>
      </c>
      <c r="S205" s="18" t="str">
        <f aca="false">IF(OR($K205="",$P205=""),"",YEAR($K205)+ROUND($P205,0))</f>
        <v/>
      </c>
      <c r="T205" s="15"/>
      <c r="U205" s="17"/>
      <c r="V205" s="15"/>
      <c r="W205" s="21" t="str">
        <f aca="false">IF(OR($B205="",$I205="Disposed",AND($V205="",$K205=""),IF($U205&lt;&gt;"",$U205,IFERROR(INDEX(Lists!$C$2:$C$13,MATCH($C205,Lists!$A$2:$A$13,0)),""))=""),"",EDATE(IF($V205&lt;&gt;"",$V205,$K205),IF($U205&lt;&gt;"",$U205,IFERROR(INDEX(Lists!$C$2:$C$13,MATCH($C205,Lists!$A$2:$A$13,0)),""))))</f>
        <v/>
      </c>
      <c r="X205" s="14"/>
      <c r="Y205" s="15"/>
      <c r="Z205" s="21" t="str">
        <f aca="false">IF(OR($B205="",$I205="Disposed",$Y205=""),"",$Y205+Lists!$O$4)</f>
        <v/>
      </c>
      <c r="AA205" s="22" t="str">
        <f aca="true">IF($B205="","",IF($I205="Disposed","Disposed",IF(OR($I205="Out of order",$I205="Under repair"),"Out of action",IF(AND($W205&lt;&gt;"",$W205&lt;TODAY()),"Service overdue",IF(AND($Z205&lt;&gt;"",$Z205&lt;TODAY()),"Inspection overdue",IF(AND($T205&lt;&gt;"",$T205&lt;TODAY()),"Warranty expired",IF(AND($W205&lt;&gt;"",$W205&lt;=TODAY()+Lists!$O$2),"Service due soon",IF(AND($T205&lt;&gt;"",$T205&lt;=TODAY()+Lists!$O$3),"Warranty ending",IF(AND($S205&lt;&gt;"",$S205&lt;=YEAR(TODAY())),"Due for replacement","OK")))))))))</f>
        <v/>
      </c>
      <c r="AB205" s="23"/>
    </row>
    <row r="206" customFormat="false" ht="15" hidden="false" customHeight="false" outlineLevel="0" collapsed="false">
      <c r="A206" s="14"/>
      <c r="B206" s="14"/>
      <c r="C206" s="14"/>
      <c r="D206" s="14"/>
      <c r="E206" s="14"/>
      <c r="F206" s="14"/>
      <c r="G206" s="14"/>
      <c r="H206" s="14"/>
      <c r="I206" s="14"/>
      <c r="J206" s="14"/>
      <c r="K206" s="15"/>
      <c r="L206" s="16"/>
      <c r="M206" s="14"/>
      <c r="N206" s="17"/>
      <c r="O206" s="14"/>
      <c r="P206" s="18" t="str">
        <f aca="false">IF($B206="","",IF($N206&lt;&gt;"",$N206,IFERROR(INDEX(Lists!$B$2:$B$13,MATCH($C206,Lists!$A$2:$A$13,0)),"")))</f>
        <v/>
      </c>
      <c r="Q206" s="19" t="str">
        <f aca="true">IF(OR($B206="",$K206=""),"",(TODAY()-$K206)/365.25)</f>
        <v/>
      </c>
      <c r="R206" s="20" t="str">
        <f aca="true">IF(OR($B206="",$K206="",$L206="",$P206=""),"",IF($I206="Disposed",0,IF($O206="Diminishing value",IF($P206&lt;=2,MAX(0,$L206*(1-((TODAY()-$K206)/365.25)/$P206)),$L206*(1-2/$P206)^((TODAY()-$K206)/365.25)),MAX(0,$L206*(1-((TODAY()-$K206)/365.25)/$P206)))))</f>
        <v/>
      </c>
      <c r="S206" s="18" t="str">
        <f aca="false">IF(OR($K206="",$P206=""),"",YEAR($K206)+ROUND($P206,0))</f>
        <v/>
      </c>
      <c r="T206" s="15"/>
      <c r="U206" s="17"/>
      <c r="V206" s="15"/>
      <c r="W206" s="21" t="str">
        <f aca="false">IF(OR($B206="",$I206="Disposed",AND($V206="",$K206=""),IF($U206&lt;&gt;"",$U206,IFERROR(INDEX(Lists!$C$2:$C$13,MATCH($C206,Lists!$A$2:$A$13,0)),""))=""),"",EDATE(IF($V206&lt;&gt;"",$V206,$K206),IF($U206&lt;&gt;"",$U206,IFERROR(INDEX(Lists!$C$2:$C$13,MATCH($C206,Lists!$A$2:$A$13,0)),""))))</f>
        <v/>
      </c>
      <c r="X206" s="14"/>
      <c r="Y206" s="15"/>
      <c r="Z206" s="21" t="str">
        <f aca="false">IF(OR($B206="",$I206="Disposed",$Y206=""),"",$Y206+Lists!$O$4)</f>
        <v/>
      </c>
      <c r="AA206" s="22" t="str">
        <f aca="true">IF($B206="","",IF($I206="Disposed","Disposed",IF(OR($I206="Out of order",$I206="Under repair"),"Out of action",IF(AND($W206&lt;&gt;"",$W206&lt;TODAY()),"Service overdue",IF(AND($Z206&lt;&gt;"",$Z206&lt;TODAY()),"Inspection overdue",IF(AND($T206&lt;&gt;"",$T206&lt;TODAY()),"Warranty expired",IF(AND($W206&lt;&gt;"",$W206&lt;=TODAY()+Lists!$O$2),"Service due soon",IF(AND($T206&lt;&gt;"",$T206&lt;=TODAY()+Lists!$O$3),"Warranty ending",IF(AND($S206&lt;&gt;"",$S206&lt;=YEAR(TODAY())),"Due for replacement","OK")))))))))</f>
        <v/>
      </c>
      <c r="AB206" s="23"/>
    </row>
    <row r="207" customFormat="false" ht="15" hidden="false" customHeight="false" outlineLevel="0" collapsed="false">
      <c r="A207" s="14"/>
      <c r="B207" s="14"/>
      <c r="C207" s="14"/>
      <c r="D207" s="14"/>
      <c r="E207" s="14"/>
      <c r="F207" s="14"/>
      <c r="G207" s="14"/>
      <c r="H207" s="14"/>
      <c r="I207" s="14"/>
      <c r="J207" s="14"/>
      <c r="K207" s="15"/>
      <c r="L207" s="16"/>
      <c r="M207" s="14"/>
      <c r="N207" s="17"/>
      <c r="O207" s="14"/>
      <c r="P207" s="18" t="str">
        <f aca="false">IF($B207="","",IF($N207&lt;&gt;"",$N207,IFERROR(INDEX(Lists!$B$2:$B$13,MATCH($C207,Lists!$A$2:$A$13,0)),"")))</f>
        <v/>
      </c>
      <c r="Q207" s="19" t="str">
        <f aca="true">IF(OR($B207="",$K207=""),"",(TODAY()-$K207)/365.25)</f>
        <v/>
      </c>
      <c r="R207" s="20" t="str">
        <f aca="true">IF(OR($B207="",$K207="",$L207="",$P207=""),"",IF($I207="Disposed",0,IF($O207="Diminishing value",IF($P207&lt;=2,MAX(0,$L207*(1-((TODAY()-$K207)/365.25)/$P207)),$L207*(1-2/$P207)^((TODAY()-$K207)/365.25)),MAX(0,$L207*(1-((TODAY()-$K207)/365.25)/$P207)))))</f>
        <v/>
      </c>
      <c r="S207" s="18" t="str">
        <f aca="false">IF(OR($K207="",$P207=""),"",YEAR($K207)+ROUND($P207,0))</f>
        <v/>
      </c>
      <c r="T207" s="15"/>
      <c r="U207" s="17"/>
      <c r="V207" s="15"/>
      <c r="W207" s="21" t="str">
        <f aca="false">IF(OR($B207="",$I207="Disposed",AND($V207="",$K207=""),IF($U207&lt;&gt;"",$U207,IFERROR(INDEX(Lists!$C$2:$C$13,MATCH($C207,Lists!$A$2:$A$13,0)),""))=""),"",EDATE(IF($V207&lt;&gt;"",$V207,$K207),IF($U207&lt;&gt;"",$U207,IFERROR(INDEX(Lists!$C$2:$C$13,MATCH($C207,Lists!$A$2:$A$13,0)),""))))</f>
        <v/>
      </c>
      <c r="X207" s="14"/>
      <c r="Y207" s="15"/>
      <c r="Z207" s="21" t="str">
        <f aca="false">IF(OR($B207="",$I207="Disposed",$Y207=""),"",$Y207+Lists!$O$4)</f>
        <v/>
      </c>
      <c r="AA207" s="22" t="str">
        <f aca="true">IF($B207="","",IF($I207="Disposed","Disposed",IF(OR($I207="Out of order",$I207="Under repair"),"Out of action",IF(AND($W207&lt;&gt;"",$W207&lt;TODAY()),"Service overdue",IF(AND($Z207&lt;&gt;"",$Z207&lt;TODAY()),"Inspection overdue",IF(AND($T207&lt;&gt;"",$T207&lt;TODAY()),"Warranty expired",IF(AND($W207&lt;&gt;"",$W207&lt;=TODAY()+Lists!$O$2),"Service due soon",IF(AND($T207&lt;&gt;"",$T207&lt;=TODAY()+Lists!$O$3),"Warranty ending",IF(AND($S207&lt;&gt;"",$S207&lt;=YEAR(TODAY())),"Due for replacement","OK")))))))))</f>
        <v/>
      </c>
      <c r="AB207" s="23"/>
    </row>
    <row r="208" customFormat="false" ht="15" hidden="false" customHeight="false" outlineLevel="0" collapsed="false">
      <c r="A208" s="14"/>
      <c r="B208" s="14"/>
      <c r="C208" s="14"/>
      <c r="D208" s="14"/>
      <c r="E208" s="14"/>
      <c r="F208" s="14"/>
      <c r="G208" s="14"/>
      <c r="H208" s="14"/>
      <c r="I208" s="14"/>
      <c r="J208" s="14"/>
      <c r="K208" s="15"/>
      <c r="L208" s="16"/>
      <c r="M208" s="14"/>
      <c r="N208" s="17"/>
      <c r="O208" s="14"/>
      <c r="P208" s="18" t="str">
        <f aca="false">IF($B208="","",IF($N208&lt;&gt;"",$N208,IFERROR(INDEX(Lists!$B$2:$B$13,MATCH($C208,Lists!$A$2:$A$13,0)),"")))</f>
        <v/>
      </c>
      <c r="Q208" s="19" t="str">
        <f aca="true">IF(OR($B208="",$K208=""),"",(TODAY()-$K208)/365.25)</f>
        <v/>
      </c>
      <c r="R208" s="20" t="str">
        <f aca="true">IF(OR($B208="",$K208="",$L208="",$P208=""),"",IF($I208="Disposed",0,IF($O208="Diminishing value",IF($P208&lt;=2,MAX(0,$L208*(1-((TODAY()-$K208)/365.25)/$P208)),$L208*(1-2/$P208)^((TODAY()-$K208)/365.25)),MAX(0,$L208*(1-((TODAY()-$K208)/365.25)/$P208)))))</f>
        <v/>
      </c>
      <c r="S208" s="18" t="str">
        <f aca="false">IF(OR($K208="",$P208=""),"",YEAR($K208)+ROUND($P208,0))</f>
        <v/>
      </c>
      <c r="T208" s="15"/>
      <c r="U208" s="17"/>
      <c r="V208" s="15"/>
      <c r="W208" s="21" t="str">
        <f aca="false">IF(OR($B208="",$I208="Disposed",AND($V208="",$K208=""),IF($U208&lt;&gt;"",$U208,IFERROR(INDEX(Lists!$C$2:$C$13,MATCH($C208,Lists!$A$2:$A$13,0)),""))=""),"",EDATE(IF($V208&lt;&gt;"",$V208,$K208),IF($U208&lt;&gt;"",$U208,IFERROR(INDEX(Lists!$C$2:$C$13,MATCH($C208,Lists!$A$2:$A$13,0)),""))))</f>
        <v/>
      </c>
      <c r="X208" s="14"/>
      <c r="Y208" s="15"/>
      <c r="Z208" s="21" t="str">
        <f aca="false">IF(OR($B208="",$I208="Disposed",$Y208=""),"",$Y208+Lists!$O$4)</f>
        <v/>
      </c>
      <c r="AA208" s="22" t="str">
        <f aca="true">IF($B208="","",IF($I208="Disposed","Disposed",IF(OR($I208="Out of order",$I208="Under repair"),"Out of action",IF(AND($W208&lt;&gt;"",$W208&lt;TODAY()),"Service overdue",IF(AND($Z208&lt;&gt;"",$Z208&lt;TODAY()),"Inspection overdue",IF(AND($T208&lt;&gt;"",$T208&lt;TODAY()),"Warranty expired",IF(AND($W208&lt;&gt;"",$W208&lt;=TODAY()+Lists!$O$2),"Service due soon",IF(AND($T208&lt;&gt;"",$T208&lt;=TODAY()+Lists!$O$3),"Warranty ending",IF(AND($S208&lt;&gt;"",$S208&lt;=YEAR(TODAY())),"Due for replacement","OK")))))))))</f>
        <v/>
      </c>
      <c r="AB208" s="23"/>
    </row>
    <row r="209" customFormat="false" ht="15" hidden="false" customHeight="false" outlineLevel="0" collapsed="false">
      <c r="A209" s="14"/>
      <c r="B209" s="14"/>
      <c r="C209" s="14"/>
      <c r="D209" s="14"/>
      <c r="E209" s="14"/>
      <c r="F209" s="14"/>
      <c r="G209" s="14"/>
      <c r="H209" s="14"/>
      <c r="I209" s="14"/>
      <c r="J209" s="14"/>
      <c r="K209" s="15"/>
      <c r="L209" s="16"/>
      <c r="M209" s="14"/>
      <c r="N209" s="17"/>
      <c r="O209" s="14"/>
      <c r="P209" s="18" t="str">
        <f aca="false">IF($B209="","",IF($N209&lt;&gt;"",$N209,IFERROR(INDEX(Lists!$B$2:$B$13,MATCH($C209,Lists!$A$2:$A$13,0)),"")))</f>
        <v/>
      </c>
      <c r="Q209" s="19" t="str">
        <f aca="true">IF(OR($B209="",$K209=""),"",(TODAY()-$K209)/365.25)</f>
        <v/>
      </c>
      <c r="R209" s="20" t="str">
        <f aca="true">IF(OR($B209="",$K209="",$L209="",$P209=""),"",IF($I209="Disposed",0,IF($O209="Diminishing value",IF($P209&lt;=2,MAX(0,$L209*(1-((TODAY()-$K209)/365.25)/$P209)),$L209*(1-2/$P209)^((TODAY()-$K209)/365.25)),MAX(0,$L209*(1-((TODAY()-$K209)/365.25)/$P209)))))</f>
        <v/>
      </c>
      <c r="S209" s="18" t="str">
        <f aca="false">IF(OR($K209="",$P209=""),"",YEAR($K209)+ROUND($P209,0))</f>
        <v/>
      </c>
      <c r="T209" s="15"/>
      <c r="U209" s="17"/>
      <c r="V209" s="15"/>
      <c r="W209" s="21" t="str">
        <f aca="false">IF(OR($B209="",$I209="Disposed",AND($V209="",$K209=""),IF($U209&lt;&gt;"",$U209,IFERROR(INDEX(Lists!$C$2:$C$13,MATCH($C209,Lists!$A$2:$A$13,0)),""))=""),"",EDATE(IF($V209&lt;&gt;"",$V209,$K209),IF($U209&lt;&gt;"",$U209,IFERROR(INDEX(Lists!$C$2:$C$13,MATCH($C209,Lists!$A$2:$A$13,0)),""))))</f>
        <v/>
      </c>
      <c r="X209" s="14"/>
      <c r="Y209" s="15"/>
      <c r="Z209" s="21" t="str">
        <f aca="false">IF(OR($B209="",$I209="Disposed",$Y209=""),"",$Y209+Lists!$O$4)</f>
        <v/>
      </c>
      <c r="AA209" s="22" t="str">
        <f aca="true">IF($B209="","",IF($I209="Disposed","Disposed",IF(OR($I209="Out of order",$I209="Under repair"),"Out of action",IF(AND($W209&lt;&gt;"",$W209&lt;TODAY()),"Service overdue",IF(AND($Z209&lt;&gt;"",$Z209&lt;TODAY()),"Inspection overdue",IF(AND($T209&lt;&gt;"",$T209&lt;TODAY()),"Warranty expired",IF(AND($W209&lt;&gt;"",$W209&lt;=TODAY()+Lists!$O$2),"Service due soon",IF(AND($T209&lt;&gt;"",$T209&lt;=TODAY()+Lists!$O$3),"Warranty ending",IF(AND($S209&lt;&gt;"",$S209&lt;=YEAR(TODAY())),"Due for replacement","OK")))))))))</f>
        <v/>
      </c>
      <c r="AB209" s="23"/>
    </row>
    <row r="210" customFormat="false" ht="15" hidden="false" customHeight="false" outlineLevel="0" collapsed="false">
      <c r="A210" s="14"/>
      <c r="B210" s="14"/>
      <c r="C210" s="14"/>
      <c r="D210" s="14"/>
      <c r="E210" s="14"/>
      <c r="F210" s="14"/>
      <c r="G210" s="14"/>
      <c r="H210" s="14"/>
      <c r="I210" s="14"/>
      <c r="J210" s="14"/>
      <c r="K210" s="15"/>
      <c r="L210" s="16"/>
      <c r="M210" s="14"/>
      <c r="N210" s="17"/>
      <c r="O210" s="14"/>
      <c r="P210" s="18" t="str">
        <f aca="false">IF($B210="","",IF($N210&lt;&gt;"",$N210,IFERROR(INDEX(Lists!$B$2:$B$13,MATCH($C210,Lists!$A$2:$A$13,0)),"")))</f>
        <v/>
      </c>
      <c r="Q210" s="19" t="str">
        <f aca="true">IF(OR($B210="",$K210=""),"",(TODAY()-$K210)/365.25)</f>
        <v/>
      </c>
      <c r="R210" s="20" t="str">
        <f aca="true">IF(OR($B210="",$K210="",$L210="",$P210=""),"",IF($I210="Disposed",0,IF($O210="Diminishing value",IF($P210&lt;=2,MAX(0,$L210*(1-((TODAY()-$K210)/365.25)/$P210)),$L210*(1-2/$P210)^((TODAY()-$K210)/365.25)),MAX(0,$L210*(1-((TODAY()-$K210)/365.25)/$P210)))))</f>
        <v/>
      </c>
      <c r="S210" s="18" t="str">
        <f aca="false">IF(OR($K210="",$P210=""),"",YEAR($K210)+ROUND($P210,0))</f>
        <v/>
      </c>
      <c r="T210" s="15"/>
      <c r="U210" s="17"/>
      <c r="V210" s="15"/>
      <c r="W210" s="21" t="str">
        <f aca="false">IF(OR($B210="",$I210="Disposed",AND($V210="",$K210=""),IF($U210&lt;&gt;"",$U210,IFERROR(INDEX(Lists!$C$2:$C$13,MATCH($C210,Lists!$A$2:$A$13,0)),""))=""),"",EDATE(IF($V210&lt;&gt;"",$V210,$K210),IF($U210&lt;&gt;"",$U210,IFERROR(INDEX(Lists!$C$2:$C$13,MATCH($C210,Lists!$A$2:$A$13,0)),""))))</f>
        <v/>
      </c>
      <c r="X210" s="14"/>
      <c r="Y210" s="15"/>
      <c r="Z210" s="21" t="str">
        <f aca="false">IF(OR($B210="",$I210="Disposed",$Y210=""),"",$Y210+Lists!$O$4)</f>
        <v/>
      </c>
      <c r="AA210" s="22" t="str">
        <f aca="true">IF($B210="","",IF($I210="Disposed","Disposed",IF(OR($I210="Out of order",$I210="Under repair"),"Out of action",IF(AND($W210&lt;&gt;"",$W210&lt;TODAY()),"Service overdue",IF(AND($Z210&lt;&gt;"",$Z210&lt;TODAY()),"Inspection overdue",IF(AND($T210&lt;&gt;"",$T210&lt;TODAY()),"Warranty expired",IF(AND($W210&lt;&gt;"",$W210&lt;=TODAY()+Lists!$O$2),"Service due soon",IF(AND($T210&lt;&gt;"",$T210&lt;=TODAY()+Lists!$O$3),"Warranty ending",IF(AND($S210&lt;&gt;"",$S210&lt;=YEAR(TODAY())),"Due for replacement","OK")))))))))</f>
        <v/>
      </c>
      <c r="AB210" s="23"/>
    </row>
    <row r="211" customFormat="false" ht="15" hidden="false" customHeight="false" outlineLevel="0" collapsed="false">
      <c r="A211" s="14"/>
      <c r="B211" s="14"/>
      <c r="C211" s="14"/>
      <c r="D211" s="14"/>
      <c r="E211" s="14"/>
      <c r="F211" s="14"/>
      <c r="G211" s="14"/>
      <c r="H211" s="14"/>
      <c r="I211" s="14"/>
      <c r="J211" s="14"/>
      <c r="K211" s="15"/>
      <c r="L211" s="16"/>
      <c r="M211" s="14"/>
      <c r="N211" s="17"/>
      <c r="O211" s="14"/>
      <c r="P211" s="18" t="str">
        <f aca="false">IF($B211="","",IF($N211&lt;&gt;"",$N211,IFERROR(INDEX(Lists!$B$2:$B$13,MATCH($C211,Lists!$A$2:$A$13,0)),"")))</f>
        <v/>
      </c>
      <c r="Q211" s="19" t="str">
        <f aca="true">IF(OR($B211="",$K211=""),"",(TODAY()-$K211)/365.25)</f>
        <v/>
      </c>
      <c r="R211" s="20" t="str">
        <f aca="true">IF(OR($B211="",$K211="",$L211="",$P211=""),"",IF($I211="Disposed",0,IF($O211="Diminishing value",IF($P211&lt;=2,MAX(0,$L211*(1-((TODAY()-$K211)/365.25)/$P211)),$L211*(1-2/$P211)^((TODAY()-$K211)/365.25)),MAX(0,$L211*(1-((TODAY()-$K211)/365.25)/$P211)))))</f>
        <v/>
      </c>
      <c r="S211" s="18" t="str">
        <f aca="false">IF(OR($K211="",$P211=""),"",YEAR($K211)+ROUND($P211,0))</f>
        <v/>
      </c>
      <c r="T211" s="15"/>
      <c r="U211" s="17"/>
      <c r="V211" s="15"/>
      <c r="W211" s="21" t="str">
        <f aca="false">IF(OR($B211="",$I211="Disposed",AND($V211="",$K211=""),IF($U211&lt;&gt;"",$U211,IFERROR(INDEX(Lists!$C$2:$C$13,MATCH($C211,Lists!$A$2:$A$13,0)),""))=""),"",EDATE(IF($V211&lt;&gt;"",$V211,$K211),IF($U211&lt;&gt;"",$U211,IFERROR(INDEX(Lists!$C$2:$C$13,MATCH($C211,Lists!$A$2:$A$13,0)),""))))</f>
        <v/>
      </c>
      <c r="X211" s="14"/>
      <c r="Y211" s="15"/>
      <c r="Z211" s="21" t="str">
        <f aca="false">IF(OR($B211="",$I211="Disposed",$Y211=""),"",$Y211+Lists!$O$4)</f>
        <v/>
      </c>
      <c r="AA211" s="22" t="str">
        <f aca="true">IF($B211="","",IF($I211="Disposed","Disposed",IF(OR($I211="Out of order",$I211="Under repair"),"Out of action",IF(AND($W211&lt;&gt;"",$W211&lt;TODAY()),"Service overdue",IF(AND($Z211&lt;&gt;"",$Z211&lt;TODAY()),"Inspection overdue",IF(AND($T211&lt;&gt;"",$T211&lt;TODAY()),"Warranty expired",IF(AND($W211&lt;&gt;"",$W211&lt;=TODAY()+Lists!$O$2),"Service due soon",IF(AND($T211&lt;&gt;"",$T211&lt;=TODAY()+Lists!$O$3),"Warranty ending",IF(AND($S211&lt;&gt;"",$S211&lt;=YEAR(TODAY())),"Due for replacement","OK")))))))))</f>
        <v/>
      </c>
      <c r="AB211" s="23"/>
    </row>
    <row r="212" customFormat="false" ht="15" hidden="false" customHeight="false" outlineLevel="0" collapsed="false">
      <c r="A212" s="14"/>
      <c r="B212" s="14"/>
      <c r="C212" s="14"/>
      <c r="D212" s="14"/>
      <c r="E212" s="14"/>
      <c r="F212" s="14"/>
      <c r="G212" s="14"/>
      <c r="H212" s="14"/>
      <c r="I212" s="14"/>
      <c r="J212" s="14"/>
      <c r="K212" s="15"/>
      <c r="L212" s="16"/>
      <c r="M212" s="14"/>
      <c r="N212" s="17"/>
      <c r="O212" s="14"/>
      <c r="P212" s="18" t="str">
        <f aca="false">IF($B212="","",IF($N212&lt;&gt;"",$N212,IFERROR(INDEX(Lists!$B$2:$B$13,MATCH($C212,Lists!$A$2:$A$13,0)),"")))</f>
        <v/>
      </c>
      <c r="Q212" s="19" t="str">
        <f aca="true">IF(OR($B212="",$K212=""),"",(TODAY()-$K212)/365.25)</f>
        <v/>
      </c>
      <c r="R212" s="20" t="str">
        <f aca="true">IF(OR($B212="",$K212="",$L212="",$P212=""),"",IF($I212="Disposed",0,IF($O212="Diminishing value",IF($P212&lt;=2,MAX(0,$L212*(1-((TODAY()-$K212)/365.25)/$P212)),$L212*(1-2/$P212)^((TODAY()-$K212)/365.25)),MAX(0,$L212*(1-((TODAY()-$K212)/365.25)/$P212)))))</f>
        <v/>
      </c>
      <c r="S212" s="18" t="str">
        <f aca="false">IF(OR($K212="",$P212=""),"",YEAR($K212)+ROUND($P212,0))</f>
        <v/>
      </c>
      <c r="T212" s="15"/>
      <c r="U212" s="17"/>
      <c r="V212" s="15"/>
      <c r="W212" s="21" t="str">
        <f aca="false">IF(OR($B212="",$I212="Disposed",AND($V212="",$K212=""),IF($U212&lt;&gt;"",$U212,IFERROR(INDEX(Lists!$C$2:$C$13,MATCH($C212,Lists!$A$2:$A$13,0)),""))=""),"",EDATE(IF($V212&lt;&gt;"",$V212,$K212),IF($U212&lt;&gt;"",$U212,IFERROR(INDEX(Lists!$C$2:$C$13,MATCH($C212,Lists!$A$2:$A$13,0)),""))))</f>
        <v/>
      </c>
      <c r="X212" s="14"/>
      <c r="Y212" s="15"/>
      <c r="Z212" s="21" t="str">
        <f aca="false">IF(OR($B212="",$I212="Disposed",$Y212=""),"",$Y212+Lists!$O$4)</f>
        <v/>
      </c>
      <c r="AA212" s="22" t="str">
        <f aca="true">IF($B212="","",IF($I212="Disposed","Disposed",IF(OR($I212="Out of order",$I212="Under repair"),"Out of action",IF(AND($W212&lt;&gt;"",$W212&lt;TODAY()),"Service overdue",IF(AND($Z212&lt;&gt;"",$Z212&lt;TODAY()),"Inspection overdue",IF(AND($T212&lt;&gt;"",$T212&lt;TODAY()),"Warranty expired",IF(AND($W212&lt;&gt;"",$W212&lt;=TODAY()+Lists!$O$2),"Service due soon",IF(AND($T212&lt;&gt;"",$T212&lt;=TODAY()+Lists!$O$3),"Warranty ending",IF(AND($S212&lt;&gt;"",$S212&lt;=YEAR(TODAY())),"Due for replacement","OK")))))))))</f>
        <v/>
      </c>
      <c r="AB212" s="23"/>
    </row>
    <row r="213" customFormat="false" ht="15" hidden="false" customHeight="false" outlineLevel="0" collapsed="false">
      <c r="A213" s="14"/>
      <c r="B213" s="14"/>
      <c r="C213" s="14"/>
      <c r="D213" s="14"/>
      <c r="E213" s="14"/>
      <c r="F213" s="14"/>
      <c r="G213" s="14"/>
      <c r="H213" s="14"/>
      <c r="I213" s="14"/>
      <c r="J213" s="14"/>
      <c r="K213" s="15"/>
      <c r="L213" s="16"/>
      <c r="M213" s="14"/>
      <c r="N213" s="17"/>
      <c r="O213" s="14"/>
      <c r="P213" s="18" t="str">
        <f aca="false">IF($B213="","",IF($N213&lt;&gt;"",$N213,IFERROR(INDEX(Lists!$B$2:$B$13,MATCH($C213,Lists!$A$2:$A$13,0)),"")))</f>
        <v/>
      </c>
      <c r="Q213" s="19" t="str">
        <f aca="true">IF(OR($B213="",$K213=""),"",(TODAY()-$K213)/365.25)</f>
        <v/>
      </c>
      <c r="R213" s="20" t="str">
        <f aca="true">IF(OR($B213="",$K213="",$L213="",$P213=""),"",IF($I213="Disposed",0,IF($O213="Diminishing value",IF($P213&lt;=2,MAX(0,$L213*(1-((TODAY()-$K213)/365.25)/$P213)),$L213*(1-2/$P213)^((TODAY()-$K213)/365.25)),MAX(0,$L213*(1-((TODAY()-$K213)/365.25)/$P213)))))</f>
        <v/>
      </c>
      <c r="S213" s="18" t="str">
        <f aca="false">IF(OR($K213="",$P213=""),"",YEAR($K213)+ROUND($P213,0))</f>
        <v/>
      </c>
      <c r="T213" s="15"/>
      <c r="U213" s="17"/>
      <c r="V213" s="15"/>
      <c r="W213" s="21" t="str">
        <f aca="false">IF(OR($B213="",$I213="Disposed",AND($V213="",$K213=""),IF($U213&lt;&gt;"",$U213,IFERROR(INDEX(Lists!$C$2:$C$13,MATCH($C213,Lists!$A$2:$A$13,0)),""))=""),"",EDATE(IF($V213&lt;&gt;"",$V213,$K213),IF($U213&lt;&gt;"",$U213,IFERROR(INDEX(Lists!$C$2:$C$13,MATCH($C213,Lists!$A$2:$A$13,0)),""))))</f>
        <v/>
      </c>
      <c r="X213" s="14"/>
      <c r="Y213" s="15"/>
      <c r="Z213" s="21" t="str">
        <f aca="false">IF(OR($B213="",$I213="Disposed",$Y213=""),"",$Y213+Lists!$O$4)</f>
        <v/>
      </c>
      <c r="AA213" s="22" t="str">
        <f aca="true">IF($B213="","",IF($I213="Disposed","Disposed",IF(OR($I213="Out of order",$I213="Under repair"),"Out of action",IF(AND($W213&lt;&gt;"",$W213&lt;TODAY()),"Service overdue",IF(AND($Z213&lt;&gt;"",$Z213&lt;TODAY()),"Inspection overdue",IF(AND($T213&lt;&gt;"",$T213&lt;TODAY()),"Warranty expired",IF(AND($W213&lt;&gt;"",$W213&lt;=TODAY()+Lists!$O$2),"Service due soon",IF(AND($T213&lt;&gt;"",$T213&lt;=TODAY()+Lists!$O$3),"Warranty ending",IF(AND($S213&lt;&gt;"",$S213&lt;=YEAR(TODAY())),"Due for replacement","OK")))))))))</f>
        <v/>
      </c>
      <c r="AB213" s="23"/>
    </row>
    <row r="214" customFormat="false" ht="15" hidden="false" customHeight="false" outlineLevel="0" collapsed="false">
      <c r="A214" s="14"/>
      <c r="B214" s="14"/>
      <c r="C214" s="14"/>
      <c r="D214" s="14"/>
      <c r="E214" s="14"/>
      <c r="F214" s="14"/>
      <c r="G214" s="14"/>
      <c r="H214" s="14"/>
      <c r="I214" s="14"/>
      <c r="J214" s="14"/>
      <c r="K214" s="15"/>
      <c r="L214" s="16"/>
      <c r="M214" s="14"/>
      <c r="N214" s="17"/>
      <c r="O214" s="14"/>
      <c r="P214" s="18" t="str">
        <f aca="false">IF($B214="","",IF($N214&lt;&gt;"",$N214,IFERROR(INDEX(Lists!$B$2:$B$13,MATCH($C214,Lists!$A$2:$A$13,0)),"")))</f>
        <v/>
      </c>
      <c r="Q214" s="19" t="str">
        <f aca="true">IF(OR($B214="",$K214=""),"",(TODAY()-$K214)/365.25)</f>
        <v/>
      </c>
      <c r="R214" s="20" t="str">
        <f aca="true">IF(OR($B214="",$K214="",$L214="",$P214=""),"",IF($I214="Disposed",0,IF($O214="Diminishing value",IF($P214&lt;=2,MAX(0,$L214*(1-((TODAY()-$K214)/365.25)/$P214)),$L214*(1-2/$P214)^((TODAY()-$K214)/365.25)),MAX(0,$L214*(1-((TODAY()-$K214)/365.25)/$P214)))))</f>
        <v/>
      </c>
      <c r="S214" s="18" t="str">
        <f aca="false">IF(OR($K214="",$P214=""),"",YEAR($K214)+ROUND($P214,0))</f>
        <v/>
      </c>
      <c r="T214" s="15"/>
      <c r="U214" s="17"/>
      <c r="V214" s="15"/>
      <c r="W214" s="21" t="str">
        <f aca="false">IF(OR($B214="",$I214="Disposed",AND($V214="",$K214=""),IF($U214&lt;&gt;"",$U214,IFERROR(INDEX(Lists!$C$2:$C$13,MATCH($C214,Lists!$A$2:$A$13,0)),""))=""),"",EDATE(IF($V214&lt;&gt;"",$V214,$K214),IF($U214&lt;&gt;"",$U214,IFERROR(INDEX(Lists!$C$2:$C$13,MATCH($C214,Lists!$A$2:$A$13,0)),""))))</f>
        <v/>
      </c>
      <c r="X214" s="14"/>
      <c r="Y214" s="15"/>
      <c r="Z214" s="21" t="str">
        <f aca="false">IF(OR($B214="",$I214="Disposed",$Y214=""),"",$Y214+Lists!$O$4)</f>
        <v/>
      </c>
      <c r="AA214" s="22" t="str">
        <f aca="true">IF($B214="","",IF($I214="Disposed","Disposed",IF(OR($I214="Out of order",$I214="Under repair"),"Out of action",IF(AND($W214&lt;&gt;"",$W214&lt;TODAY()),"Service overdue",IF(AND($Z214&lt;&gt;"",$Z214&lt;TODAY()),"Inspection overdue",IF(AND($T214&lt;&gt;"",$T214&lt;TODAY()),"Warranty expired",IF(AND($W214&lt;&gt;"",$W214&lt;=TODAY()+Lists!$O$2),"Service due soon",IF(AND($T214&lt;&gt;"",$T214&lt;=TODAY()+Lists!$O$3),"Warranty ending",IF(AND($S214&lt;&gt;"",$S214&lt;=YEAR(TODAY())),"Due for replacement","OK")))))))))</f>
        <v/>
      </c>
      <c r="AB214" s="23"/>
    </row>
    <row r="215" customFormat="false" ht="15" hidden="false" customHeight="false" outlineLevel="0" collapsed="false">
      <c r="A215" s="14"/>
      <c r="B215" s="14"/>
      <c r="C215" s="14"/>
      <c r="D215" s="14"/>
      <c r="E215" s="14"/>
      <c r="F215" s="14"/>
      <c r="G215" s="14"/>
      <c r="H215" s="14"/>
      <c r="I215" s="14"/>
      <c r="J215" s="14"/>
      <c r="K215" s="15"/>
      <c r="L215" s="16"/>
      <c r="M215" s="14"/>
      <c r="N215" s="17"/>
      <c r="O215" s="14"/>
      <c r="P215" s="18" t="str">
        <f aca="false">IF($B215="","",IF($N215&lt;&gt;"",$N215,IFERROR(INDEX(Lists!$B$2:$B$13,MATCH($C215,Lists!$A$2:$A$13,0)),"")))</f>
        <v/>
      </c>
      <c r="Q215" s="19" t="str">
        <f aca="true">IF(OR($B215="",$K215=""),"",(TODAY()-$K215)/365.25)</f>
        <v/>
      </c>
      <c r="R215" s="20" t="str">
        <f aca="true">IF(OR($B215="",$K215="",$L215="",$P215=""),"",IF($I215="Disposed",0,IF($O215="Diminishing value",IF($P215&lt;=2,MAX(0,$L215*(1-((TODAY()-$K215)/365.25)/$P215)),$L215*(1-2/$P215)^((TODAY()-$K215)/365.25)),MAX(0,$L215*(1-((TODAY()-$K215)/365.25)/$P215)))))</f>
        <v/>
      </c>
      <c r="S215" s="18" t="str">
        <f aca="false">IF(OR($K215="",$P215=""),"",YEAR($K215)+ROUND($P215,0))</f>
        <v/>
      </c>
      <c r="T215" s="15"/>
      <c r="U215" s="17"/>
      <c r="V215" s="15"/>
      <c r="W215" s="21" t="str">
        <f aca="false">IF(OR($B215="",$I215="Disposed",AND($V215="",$K215=""),IF($U215&lt;&gt;"",$U215,IFERROR(INDEX(Lists!$C$2:$C$13,MATCH($C215,Lists!$A$2:$A$13,0)),""))=""),"",EDATE(IF($V215&lt;&gt;"",$V215,$K215),IF($U215&lt;&gt;"",$U215,IFERROR(INDEX(Lists!$C$2:$C$13,MATCH($C215,Lists!$A$2:$A$13,0)),""))))</f>
        <v/>
      </c>
      <c r="X215" s="14"/>
      <c r="Y215" s="15"/>
      <c r="Z215" s="21" t="str">
        <f aca="false">IF(OR($B215="",$I215="Disposed",$Y215=""),"",$Y215+Lists!$O$4)</f>
        <v/>
      </c>
      <c r="AA215" s="22" t="str">
        <f aca="true">IF($B215="","",IF($I215="Disposed","Disposed",IF(OR($I215="Out of order",$I215="Under repair"),"Out of action",IF(AND($W215&lt;&gt;"",$W215&lt;TODAY()),"Service overdue",IF(AND($Z215&lt;&gt;"",$Z215&lt;TODAY()),"Inspection overdue",IF(AND($T215&lt;&gt;"",$T215&lt;TODAY()),"Warranty expired",IF(AND($W215&lt;&gt;"",$W215&lt;=TODAY()+Lists!$O$2),"Service due soon",IF(AND($T215&lt;&gt;"",$T215&lt;=TODAY()+Lists!$O$3),"Warranty ending",IF(AND($S215&lt;&gt;"",$S215&lt;=YEAR(TODAY())),"Due for replacement","OK")))))))))</f>
        <v/>
      </c>
      <c r="AB215" s="23"/>
    </row>
    <row r="216" customFormat="false" ht="15" hidden="false" customHeight="false" outlineLevel="0" collapsed="false">
      <c r="A216" s="14"/>
      <c r="B216" s="14"/>
      <c r="C216" s="14"/>
      <c r="D216" s="14"/>
      <c r="E216" s="14"/>
      <c r="F216" s="14"/>
      <c r="G216" s="14"/>
      <c r="H216" s="14"/>
      <c r="I216" s="14"/>
      <c r="J216" s="14"/>
      <c r="K216" s="15"/>
      <c r="L216" s="16"/>
      <c r="M216" s="14"/>
      <c r="N216" s="17"/>
      <c r="O216" s="14"/>
      <c r="P216" s="18" t="str">
        <f aca="false">IF($B216="","",IF($N216&lt;&gt;"",$N216,IFERROR(INDEX(Lists!$B$2:$B$13,MATCH($C216,Lists!$A$2:$A$13,0)),"")))</f>
        <v/>
      </c>
      <c r="Q216" s="19" t="str">
        <f aca="true">IF(OR($B216="",$K216=""),"",(TODAY()-$K216)/365.25)</f>
        <v/>
      </c>
      <c r="R216" s="20" t="str">
        <f aca="true">IF(OR($B216="",$K216="",$L216="",$P216=""),"",IF($I216="Disposed",0,IF($O216="Diminishing value",IF($P216&lt;=2,MAX(0,$L216*(1-((TODAY()-$K216)/365.25)/$P216)),$L216*(1-2/$P216)^((TODAY()-$K216)/365.25)),MAX(0,$L216*(1-((TODAY()-$K216)/365.25)/$P216)))))</f>
        <v/>
      </c>
      <c r="S216" s="18" t="str">
        <f aca="false">IF(OR($K216="",$P216=""),"",YEAR($K216)+ROUND($P216,0))</f>
        <v/>
      </c>
      <c r="T216" s="15"/>
      <c r="U216" s="17"/>
      <c r="V216" s="15"/>
      <c r="W216" s="21" t="str">
        <f aca="false">IF(OR($B216="",$I216="Disposed",AND($V216="",$K216=""),IF($U216&lt;&gt;"",$U216,IFERROR(INDEX(Lists!$C$2:$C$13,MATCH($C216,Lists!$A$2:$A$13,0)),""))=""),"",EDATE(IF($V216&lt;&gt;"",$V216,$K216),IF($U216&lt;&gt;"",$U216,IFERROR(INDEX(Lists!$C$2:$C$13,MATCH($C216,Lists!$A$2:$A$13,0)),""))))</f>
        <v/>
      </c>
      <c r="X216" s="14"/>
      <c r="Y216" s="15"/>
      <c r="Z216" s="21" t="str">
        <f aca="false">IF(OR($B216="",$I216="Disposed",$Y216=""),"",$Y216+Lists!$O$4)</f>
        <v/>
      </c>
      <c r="AA216" s="22" t="str">
        <f aca="true">IF($B216="","",IF($I216="Disposed","Disposed",IF(OR($I216="Out of order",$I216="Under repair"),"Out of action",IF(AND($W216&lt;&gt;"",$W216&lt;TODAY()),"Service overdue",IF(AND($Z216&lt;&gt;"",$Z216&lt;TODAY()),"Inspection overdue",IF(AND($T216&lt;&gt;"",$T216&lt;TODAY()),"Warranty expired",IF(AND($W216&lt;&gt;"",$W216&lt;=TODAY()+Lists!$O$2),"Service due soon",IF(AND($T216&lt;&gt;"",$T216&lt;=TODAY()+Lists!$O$3),"Warranty ending",IF(AND($S216&lt;&gt;"",$S216&lt;=YEAR(TODAY())),"Due for replacement","OK")))))))))</f>
        <v/>
      </c>
      <c r="AB216" s="23"/>
    </row>
    <row r="217" customFormat="false" ht="15" hidden="false" customHeight="false" outlineLevel="0" collapsed="false">
      <c r="A217" s="14"/>
      <c r="B217" s="14"/>
      <c r="C217" s="14"/>
      <c r="D217" s="14"/>
      <c r="E217" s="14"/>
      <c r="F217" s="14"/>
      <c r="G217" s="14"/>
      <c r="H217" s="14"/>
      <c r="I217" s="14"/>
      <c r="J217" s="14"/>
      <c r="K217" s="15"/>
      <c r="L217" s="16"/>
      <c r="M217" s="14"/>
      <c r="N217" s="17"/>
      <c r="O217" s="14"/>
      <c r="P217" s="18" t="str">
        <f aca="false">IF($B217="","",IF($N217&lt;&gt;"",$N217,IFERROR(INDEX(Lists!$B$2:$B$13,MATCH($C217,Lists!$A$2:$A$13,0)),"")))</f>
        <v/>
      </c>
      <c r="Q217" s="19" t="str">
        <f aca="true">IF(OR($B217="",$K217=""),"",(TODAY()-$K217)/365.25)</f>
        <v/>
      </c>
      <c r="R217" s="20" t="str">
        <f aca="true">IF(OR($B217="",$K217="",$L217="",$P217=""),"",IF($I217="Disposed",0,IF($O217="Diminishing value",IF($P217&lt;=2,MAX(0,$L217*(1-((TODAY()-$K217)/365.25)/$P217)),$L217*(1-2/$P217)^((TODAY()-$K217)/365.25)),MAX(0,$L217*(1-((TODAY()-$K217)/365.25)/$P217)))))</f>
        <v/>
      </c>
      <c r="S217" s="18" t="str">
        <f aca="false">IF(OR($K217="",$P217=""),"",YEAR($K217)+ROUND($P217,0))</f>
        <v/>
      </c>
      <c r="T217" s="15"/>
      <c r="U217" s="17"/>
      <c r="V217" s="15"/>
      <c r="W217" s="21" t="str">
        <f aca="false">IF(OR($B217="",$I217="Disposed",AND($V217="",$K217=""),IF($U217&lt;&gt;"",$U217,IFERROR(INDEX(Lists!$C$2:$C$13,MATCH($C217,Lists!$A$2:$A$13,0)),""))=""),"",EDATE(IF($V217&lt;&gt;"",$V217,$K217),IF($U217&lt;&gt;"",$U217,IFERROR(INDEX(Lists!$C$2:$C$13,MATCH($C217,Lists!$A$2:$A$13,0)),""))))</f>
        <v/>
      </c>
      <c r="X217" s="14"/>
      <c r="Y217" s="15"/>
      <c r="Z217" s="21" t="str">
        <f aca="false">IF(OR($B217="",$I217="Disposed",$Y217=""),"",$Y217+Lists!$O$4)</f>
        <v/>
      </c>
      <c r="AA217" s="22" t="str">
        <f aca="true">IF($B217="","",IF($I217="Disposed","Disposed",IF(OR($I217="Out of order",$I217="Under repair"),"Out of action",IF(AND($W217&lt;&gt;"",$W217&lt;TODAY()),"Service overdue",IF(AND($Z217&lt;&gt;"",$Z217&lt;TODAY()),"Inspection overdue",IF(AND($T217&lt;&gt;"",$T217&lt;TODAY()),"Warranty expired",IF(AND($W217&lt;&gt;"",$W217&lt;=TODAY()+Lists!$O$2),"Service due soon",IF(AND($T217&lt;&gt;"",$T217&lt;=TODAY()+Lists!$O$3),"Warranty ending",IF(AND($S217&lt;&gt;"",$S217&lt;=YEAR(TODAY())),"Due for replacement","OK")))))))))</f>
        <v/>
      </c>
      <c r="AB217" s="23"/>
    </row>
    <row r="218" customFormat="false" ht="15" hidden="false" customHeight="false" outlineLevel="0" collapsed="false">
      <c r="A218" s="14"/>
      <c r="B218" s="14"/>
      <c r="C218" s="14"/>
      <c r="D218" s="14"/>
      <c r="E218" s="14"/>
      <c r="F218" s="14"/>
      <c r="G218" s="14"/>
      <c r="H218" s="14"/>
      <c r="I218" s="14"/>
      <c r="J218" s="14"/>
      <c r="K218" s="15"/>
      <c r="L218" s="16"/>
      <c r="M218" s="14"/>
      <c r="N218" s="17"/>
      <c r="O218" s="14"/>
      <c r="P218" s="18" t="str">
        <f aca="false">IF($B218="","",IF($N218&lt;&gt;"",$N218,IFERROR(INDEX(Lists!$B$2:$B$13,MATCH($C218,Lists!$A$2:$A$13,0)),"")))</f>
        <v/>
      </c>
      <c r="Q218" s="19" t="str">
        <f aca="true">IF(OR($B218="",$K218=""),"",(TODAY()-$K218)/365.25)</f>
        <v/>
      </c>
      <c r="R218" s="20" t="str">
        <f aca="true">IF(OR($B218="",$K218="",$L218="",$P218=""),"",IF($I218="Disposed",0,IF($O218="Diminishing value",IF($P218&lt;=2,MAX(0,$L218*(1-((TODAY()-$K218)/365.25)/$P218)),$L218*(1-2/$P218)^((TODAY()-$K218)/365.25)),MAX(0,$L218*(1-((TODAY()-$K218)/365.25)/$P218)))))</f>
        <v/>
      </c>
      <c r="S218" s="18" t="str">
        <f aca="false">IF(OR($K218="",$P218=""),"",YEAR($K218)+ROUND($P218,0))</f>
        <v/>
      </c>
      <c r="T218" s="15"/>
      <c r="U218" s="17"/>
      <c r="V218" s="15"/>
      <c r="W218" s="21" t="str">
        <f aca="false">IF(OR($B218="",$I218="Disposed",AND($V218="",$K218=""),IF($U218&lt;&gt;"",$U218,IFERROR(INDEX(Lists!$C$2:$C$13,MATCH($C218,Lists!$A$2:$A$13,0)),""))=""),"",EDATE(IF($V218&lt;&gt;"",$V218,$K218),IF($U218&lt;&gt;"",$U218,IFERROR(INDEX(Lists!$C$2:$C$13,MATCH($C218,Lists!$A$2:$A$13,0)),""))))</f>
        <v/>
      </c>
      <c r="X218" s="14"/>
      <c r="Y218" s="15"/>
      <c r="Z218" s="21" t="str">
        <f aca="false">IF(OR($B218="",$I218="Disposed",$Y218=""),"",$Y218+Lists!$O$4)</f>
        <v/>
      </c>
      <c r="AA218" s="22" t="str">
        <f aca="true">IF($B218="","",IF($I218="Disposed","Disposed",IF(OR($I218="Out of order",$I218="Under repair"),"Out of action",IF(AND($W218&lt;&gt;"",$W218&lt;TODAY()),"Service overdue",IF(AND($Z218&lt;&gt;"",$Z218&lt;TODAY()),"Inspection overdue",IF(AND($T218&lt;&gt;"",$T218&lt;TODAY()),"Warranty expired",IF(AND($W218&lt;&gt;"",$W218&lt;=TODAY()+Lists!$O$2),"Service due soon",IF(AND($T218&lt;&gt;"",$T218&lt;=TODAY()+Lists!$O$3),"Warranty ending",IF(AND($S218&lt;&gt;"",$S218&lt;=YEAR(TODAY())),"Due for replacement","OK")))))))))</f>
        <v/>
      </c>
      <c r="AB218" s="23"/>
    </row>
    <row r="219" customFormat="false" ht="15" hidden="false" customHeight="false" outlineLevel="0" collapsed="false">
      <c r="A219" s="14"/>
      <c r="B219" s="14"/>
      <c r="C219" s="14"/>
      <c r="D219" s="14"/>
      <c r="E219" s="14"/>
      <c r="F219" s="14"/>
      <c r="G219" s="14"/>
      <c r="H219" s="14"/>
      <c r="I219" s="14"/>
      <c r="J219" s="14"/>
      <c r="K219" s="15"/>
      <c r="L219" s="16"/>
      <c r="M219" s="14"/>
      <c r="N219" s="17"/>
      <c r="O219" s="14"/>
      <c r="P219" s="18" t="str">
        <f aca="false">IF($B219="","",IF($N219&lt;&gt;"",$N219,IFERROR(INDEX(Lists!$B$2:$B$13,MATCH($C219,Lists!$A$2:$A$13,0)),"")))</f>
        <v/>
      </c>
      <c r="Q219" s="19" t="str">
        <f aca="true">IF(OR($B219="",$K219=""),"",(TODAY()-$K219)/365.25)</f>
        <v/>
      </c>
      <c r="R219" s="20" t="str">
        <f aca="true">IF(OR($B219="",$K219="",$L219="",$P219=""),"",IF($I219="Disposed",0,IF($O219="Diminishing value",IF($P219&lt;=2,MAX(0,$L219*(1-((TODAY()-$K219)/365.25)/$P219)),$L219*(1-2/$P219)^((TODAY()-$K219)/365.25)),MAX(0,$L219*(1-((TODAY()-$K219)/365.25)/$P219)))))</f>
        <v/>
      </c>
      <c r="S219" s="18" t="str">
        <f aca="false">IF(OR($K219="",$P219=""),"",YEAR($K219)+ROUND($P219,0))</f>
        <v/>
      </c>
      <c r="T219" s="15"/>
      <c r="U219" s="17"/>
      <c r="V219" s="15"/>
      <c r="W219" s="21" t="str">
        <f aca="false">IF(OR($B219="",$I219="Disposed",AND($V219="",$K219=""),IF($U219&lt;&gt;"",$U219,IFERROR(INDEX(Lists!$C$2:$C$13,MATCH($C219,Lists!$A$2:$A$13,0)),""))=""),"",EDATE(IF($V219&lt;&gt;"",$V219,$K219),IF($U219&lt;&gt;"",$U219,IFERROR(INDEX(Lists!$C$2:$C$13,MATCH($C219,Lists!$A$2:$A$13,0)),""))))</f>
        <v/>
      </c>
      <c r="X219" s="14"/>
      <c r="Y219" s="15"/>
      <c r="Z219" s="21" t="str">
        <f aca="false">IF(OR($B219="",$I219="Disposed",$Y219=""),"",$Y219+Lists!$O$4)</f>
        <v/>
      </c>
      <c r="AA219" s="22" t="str">
        <f aca="true">IF($B219="","",IF($I219="Disposed","Disposed",IF(OR($I219="Out of order",$I219="Under repair"),"Out of action",IF(AND($W219&lt;&gt;"",$W219&lt;TODAY()),"Service overdue",IF(AND($Z219&lt;&gt;"",$Z219&lt;TODAY()),"Inspection overdue",IF(AND($T219&lt;&gt;"",$T219&lt;TODAY()),"Warranty expired",IF(AND($W219&lt;&gt;"",$W219&lt;=TODAY()+Lists!$O$2),"Service due soon",IF(AND($T219&lt;&gt;"",$T219&lt;=TODAY()+Lists!$O$3),"Warranty ending",IF(AND($S219&lt;&gt;"",$S219&lt;=YEAR(TODAY())),"Due for replacement","OK")))))))))</f>
        <v/>
      </c>
      <c r="AB219" s="23"/>
    </row>
    <row r="220" customFormat="false" ht="15" hidden="false" customHeight="false" outlineLevel="0" collapsed="false">
      <c r="A220" s="14"/>
      <c r="B220" s="14"/>
      <c r="C220" s="14"/>
      <c r="D220" s="14"/>
      <c r="E220" s="14"/>
      <c r="F220" s="14"/>
      <c r="G220" s="14"/>
      <c r="H220" s="14"/>
      <c r="I220" s="14"/>
      <c r="J220" s="14"/>
      <c r="K220" s="15"/>
      <c r="L220" s="16"/>
      <c r="M220" s="14"/>
      <c r="N220" s="17"/>
      <c r="O220" s="14"/>
      <c r="P220" s="18" t="str">
        <f aca="false">IF($B220="","",IF($N220&lt;&gt;"",$N220,IFERROR(INDEX(Lists!$B$2:$B$13,MATCH($C220,Lists!$A$2:$A$13,0)),"")))</f>
        <v/>
      </c>
      <c r="Q220" s="19" t="str">
        <f aca="true">IF(OR($B220="",$K220=""),"",(TODAY()-$K220)/365.25)</f>
        <v/>
      </c>
      <c r="R220" s="20" t="str">
        <f aca="true">IF(OR($B220="",$K220="",$L220="",$P220=""),"",IF($I220="Disposed",0,IF($O220="Diminishing value",IF($P220&lt;=2,MAX(0,$L220*(1-((TODAY()-$K220)/365.25)/$P220)),$L220*(1-2/$P220)^((TODAY()-$K220)/365.25)),MAX(0,$L220*(1-((TODAY()-$K220)/365.25)/$P220)))))</f>
        <v/>
      </c>
      <c r="S220" s="18" t="str">
        <f aca="false">IF(OR($K220="",$P220=""),"",YEAR($K220)+ROUND($P220,0))</f>
        <v/>
      </c>
      <c r="T220" s="15"/>
      <c r="U220" s="17"/>
      <c r="V220" s="15"/>
      <c r="W220" s="21" t="str">
        <f aca="false">IF(OR($B220="",$I220="Disposed",AND($V220="",$K220=""),IF($U220&lt;&gt;"",$U220,IFERROR(INDEX(Lists!$C$2:$C$13,MATCH($C220,Lists!$A$2:$A$13,0)),""))=""),"",EDATE(IF($V220&lt;&gt;"",$V220,$K220),IF($U220&lt;&gt;"",$U220,IFERROR(INDEX(Lists!$C$2:$C$13,MATCH($C220,Lists!$A$2:$A$13,0)),""))))</f>
        <v/>
      </c>
      <c r="X220" s="14"/>
      <c r="Y220" s="15"/>
      <c r="Z220" s="21" t="str">
        <f aca="false">IF(OR($B220="",$I220="Disposed",$Y220=""),"",$Y220+Lists!$O$4)</f>
        <v/>
      </c>
      <c r="AA220" s="22" t="str">
        <f aca="true">IF($B220="","",IF($I220="Disposed","Disposed",IF(OR($I220="Out of order",$I220="Under repair"),"Out of action",IF(AND($W220&lt;&gt;"",$W220&lt;TODAY()),"Service overdue",IF(AND($Z220&lt;&gt;"",$Z220&lt;TODAY()),"Inspection overdue",IF(AND($T220&lt;&gt;"",$T220&lt;TODAY()),"Warranty expired",IF(AND($W220&lt;&gt;"",$W220&lt;=TODAY()+Lists!$O$2),"Service due soon",IF(AND($T220&lt;&gt;"",$T220&lt;=TODAY()+Lists!$O$3),"Warranty ending",IF(AND($S220&lt;&gt;"",$S220&lt;=YEAR(TODAY())),"Due for replacement","OK")))))))))</f>
        <v/>
      </c>
      <c r="AB220" s="23"/>
    </row>
    <row r="221" customFormat="false" ht="15" hidden="false" customHeight="false" outlineLevel="0" collapsed="false">
      <c r="A221" s="14"/>
      <c r="B221" s="14"/>
      <c r="C221" s="14"/>
      <c r="D221" s="14"/>
      <c r="E221" s="14"/>
      <c r="F221" s="14"/>
      <c r="G221" s="14"/>
      <c r="H221" s="14"/>
      <c r="I221" s="14"/>
      <c r="J221" s="14"/>
      <c r="K221" s="15"/>
      <c r="L221" s="16"/>
      <c r="M221" s="14"/>
      <c r="N221" s="17"/>
      <c r="O221" s="14"/>
      <c r="P221" s="18" t="str">
        <f aca="false">IF($B221="","",IF($N221&lt;&gt;"",$N221,IFERROR(INDEX(Lists!$B$2:$B$13,MATCH($C221,Lists!$A$2:$A$13,0)),"")))</f>
        <v/>
      </c>
      <c r="Q221" s="19" t="str">
        <f aca="true">IF(OR($B221="",$K221=""),"",(TODAY()-$K221)/365.25)</f>
        <v/>
      </c>
      <c r="R221" s="20" t="str">
        <f aca="true">IF(OR($B221="",$K221="",$L221="",$P221=""),"",IF($I221="Disposed",0,IF($O221="Diminishing value",IF($P221&lt;=2,MAX(0,$L221*(1-((TODAY()-$K221)/365.25)/$P221)),$L221*(1-2/$P221)^((TODAY()-$K221)/365.25)),MAX(0,$L221*(1-((TODAY()-$K221)/365.25)/$P221)))))</f>
        <v/>
      </c>
      <c r="S221" s="18" t="str">
        <f aca="false">IF(OR($K221="",$P221=""),"",YEAR($K221)+ROUND($P221,0))</f>
        <v/>
      </c>
      <c r="T221" s="15"/>
      <c r="U221" s="17"/>
      <c r="V221" s="15"/>
      <c r="W221" s="21" t="str">
        <f aca="false">IF(OR($B221="",$I221="Disposed",AND($V221="",$K221=""),IF($U221&lt;&gt;"",$U221,IFERROR(INDEX(Lists!$C$2:$C$13,MATCH($C221,Lists!$A$2:$A$13,0)),""))=""),"",EDATE(IF($V221&lt;&gt;"",$V221,$K221),IF($U221&lt;&gt;"",$U221,IFERROR(INDEX(Lists!$C$2:$C$13,MATCH($C221,Lists!$A$2:$A$13,0)),""))))</f>
        <v/>
      </c>
      <c r="X221" s="14"/>
      <c r="Y221" s="15"/>
      <c r="Z221" s="21" t="str">
        <f aca="false">IF(OR($B221="",$I221="Disposed",$Y221=""),"",$Y221+Lists!$O$4)</f>
        <v/>
      </c>
      <c r="AA221" s="22" t="str">
        <f aca="true">IF($B221="","",IF($I221="Disposed","Disposed",IF(OR($I221="Out of order",$I221="Under repair"),"Out of action",IF(AND($W221&lt;&gt;"",$W221&lt;TODAY()),"Service overdue",IF(AND($Z221&lt;&gt;"",$Z221&lt;TODAY()),"Inspection overdue",IF(AND($T221&lt;&gt;"",$T221&lt;TODAY()),"Warranty expired",IF(AND($W221&lt;&gt;"",$W221&lt;=TODAY()+Lists!$O$2),"Service due soon",IF(AND($T221&lt;&gt;"",$T221&lt;=TODAY()+Lists!$O$3),"Warranty ending",IF(AND($S221&lt;&gt;"",$S221&lt;=YEAR(TODAY())),"Due for replacement","OK")))))))))</f>
        <v/>
      </c>
      <c r="AB221" s="23"/>
    </row>
    <row r="222" customFormat="false" ht="15" hidden="false" customHeight="false" outlineLevel="0" collapsed="false">
      <c r="A222" s="14"/>
      <c r="B222" s="14"/>
      <c r="C222" s="14"/>
      <c r="D222" s="14"/>
      <c r="E222" s="14"/>
      <c r="F222" s="14"/>
      <c r="G222" s="14"/>
      <c r="H222" s="14"/>
      <c r="I222" s="14"/>
      <c r="J222" s="14"/>
      <c r="K222" s="15"/>
      <c r="L222" s="16"/>
      <c r="M222" s="14"/>
      <c r="N222" s="17"/>
      <c r="O222" s="14"/>
      <c r="P222" s="18" t="str">
        <f aca="false">IF($B222="","",IF($N222&lt;&gt;"",$N222,IFERROR(INDEX(Lists!$B$2:$B$13,MATCH($C222,Lists!$A$2:$A$13,0)),"")))</f>
        <v/>
      </c>
      <c r="Q222" s="19" t="str">
        <f aca="true">IF(OR($B222="",$K222=""),"",(TODAY()-$K222)/365.25)</f>
        <v/>
      </c>
      <c r="R222" s="20" t="str">
        <f aca="true">IF(OR($B222="",$K222="",$L222="",$P222=""),"",IF($I222="Disposed",0,IF($O222="Diminishing value",IF($P222&lt;=2,MAX(0,$L222*(1-((TODAY()-$K222)/365.25)/$P222)),$L222*(1-2/$P222)^((TODAY()-$K222)/365.25)),MAX(0,$L222*(1-((TODAY()-$K222)/365.25)/$P222)))))</f>
        <v/>
      </c>
      <c r="S222" s="18" t="str">
        <f aca="false">IF(OR($K222="",$P222=""),"",YEAR($K222)+ROUND($P222,0))</f>
        <v/>
      </c>
      <c r="T222" s="15"/>
      <c r="U222" s="17"/>
      <c r="V222" s="15"/>
      <c r="W222" s="21" t="str">
        <f aca="false">IF(OR($B222="",$I222="Disposed",AND($V222="",$K222=""),IF($U222&lt;&gt;"",$U222,IFERROR(INDEX(Lists!$C$2:$C$13,MATCH($C222,Lists!$A$2:$A$13,0)),""))=""),"",EDATE(IF($V222&lt;&gt;"",$V222,$K222),IF($U222&lt;&gt;"",$U222,IFERROR(INDEX(Lists!$C$2:$C$13,MATCH($C222,Lists!$A$2:$A$13,0)),""))))</f>
        <v/>
      </c>
      <c r="X222" s="14"/>
      <c r="Y222" s="15"/>
      <c r="Z222" s="21" t="str">
        <f aca="false">IF(OR($B222="",$I222="Disposed",$Y222=""),"",$Y222+Lists!$O$4)</f>
        <v/>
      </c>
      <c r="AA222" s="22" t="str">
        <f aca="true">IF($B222="","",IF($I222="Disposed","Disposed",IF(OR($I222="Out of order",$I222="Under repair"),"Out of action",IF(AND($W222&lt;&gt;"",$W222&lt;TODAY()),"Service overdue",IF(AND($Z222&lt;&gt;"",$Z222&lt;TODAY()),"Inspection overdue",IF(AND($T222&lt;&gt;"",$T222&lt;TODAY()),"Warranty expired",IF(AND($W222&lt;&gt;"",$W222&lt;=TODAY()+Lists!$O$2),"Service due soon",IF(AND($T222&lt;&gt;"",$T222&lt;=TODAY()+Lists!$O$3),"Warranty ending",IF(AND($S222&lt;&gt;"",$S222&lt;=YEAR(TODAY())),"Due for replacement","OK")))))))))</f>
        <v/>
      </c>
      <c r="AB222" s="23"/>
    </row>
    <row r="223" customFormat="false" ht="15" hidden="false" customHeight="false" outlineLevel="0" collapsed="false">
      <c r="A223" s="14"/>
      <c r="B223" s="14"/>
      <c r="C223" s="14"/>
      <c r="D223" s="14"/>
      <c r="E223" s="14"/>
      <c r="F223" s="14"/>
      <c r="G223" s="14"/>
      <c r="H223" s="14"/>
      <c r="I223" s="14"/>
      <c r="J223" s="14"/>
      <c r="K223" s="15"/>
      <c r="L223" s="16"/>
      <c r="M223" s="14"/>
      <c r="N223" s="17"/>
      <c r="O223" s="14"/>
      <c r="P223" s="18" t="str">
        <f aca="false">IF($B223="","",IF($N223&lt;&gt;"",$N223,IFERROR(INDEX(Lists!$B$2:$B$13,MATCH($C223,Lists!$A$2:$A$13,0)),"")))</f>
        <v/>
      </c>
      <c r="Q223" s="19" t="str">
        <f aca="true">IF(OR($B223="",$K223=""),"",(TODAY()-$K223)/365.25)</f>
        <v/>
      </c>
      <c r="R223" s="20" t="str">
        <f aca="true">IF(OR($B223="",$K223="",$L223="",$P223=""),"",IF($I223="Disposed",0,IF($O223="Diminishing value",IF($P223&lt;=2,MAX(0,$L223*(1-((TODAY()-$K223)/365.25)/$P223)),$L223*(1-2/$P223)^((TODAY()-$K223)/365.25)),MAX(0,$L223*(1-((TODAY()-$K223)/365.25)/$P223)))))</f>
        <v/>
      </c>
      <c r="S223" s="18" t="str">
        <f aca="false">IF(OR($K223="",$P223=""),"",YEAR($K223)+ROUND($P223,0))</f>
        <v/>
      </c>
      <c r="T223" s="15"/>
      <c r="U223" s="17"/>
      <c r="V223" s="15"/>
      <c r="W223" s="21" t="str">
        <f aca="false">IF(OR($B223="",$I223="Disposed",AND($V223="",$K223=""),IF($U223&lt;&gt;"",$U223,IFERROR(INDEX(Lists!$C$2:$C$13,MATCH($C223,Lists!$A$2:$A$13,0)),""))=""),"",EDATE(IF($V223&lt;&gt;"",$V223,$K223),IF($U223&lt;&gt;"",$U223,IFERROR(INDEX(Lists!$C$2:$C$13,MATCH($C223,Lists!$A$2:$A$13,0)),""))))</f>
        <v/>
      </c>
      <c r="X223" s="14"/>
      <c r="Y223" s="15"/>
      <c r="Z223" s="21" t="str">
        <f aca="false">IF(OR($B223="",$I223="Disposed",$Y223=""),"",$Y223+Lists!$O$4)</f>
        <v/>
      </c>
      <c r="AA223" s="22" t="str">
        <f aca="true">IF($B223="","",IF($I223="Disposed","Disposed",IF(OR($I223="Out of order",$I223="Under repair"),"Out of action",IF(AND($W223&lt;&gt;"",$W223&lt;TODAY()),"Service overdue",IF(AND($Z223&lt;&gt;"",$Z223&lt;TODAY()),"Inspection overdue",IF(AND($T223&lt;&gt;"",$T223&lt;TODAY()),"Warranty expired",IF(AND($W223&lt;&gt;"",$W223&lt;=TODAY()+Lists!$O$2),"Service due soon",IF(AND($T223&lt;&gt;"",$T223&lt;=TODAY()+Lists!$O$3),"Warranty ending",IF(AND($S223&lt;&gt;"",$S223&lt;=YEAR(TODAY())),"Due for replacement","OK")))))))))</f>
        <v/>
      </c>
      <c r="AB223" s="23"/>
    </row>
    <row r="224" customFormat="false" ht="15" hidden="false" customHeight="false" outlineLevel="0" collapsed="false">
      <c r="A224" s="14"/>
      <c r="B224" s="14"/>
      <c r="C224" s="14"/>
      <c r="D224" s="14"/>
      <c r="E224" s="14"/>
      <c r="F224" s="14"/>
      <c r="G224" s="14"/>
      <c r="H224" s="14"/>
      <c r="I224" s="14"/>
      <c r="J224" s="14"/>
      <c r="K224" s="15"/>
      <c r="L224" s="16"/>
      <c r="M224" s="14"/>
      <c r="N224" s="17"/>
      <c r="O224" s="14"/>
      <c r="P224" s="18" t="str">
        <f aca="false">IF($B224="","",IF($N224&lt;&gt;"",$N224,IFERROR(INDEX(Lists!$B$2:$B$13,MATCH($C224,Lists!$A$2:$A$13,0)),"")))</f>
        <v/>
      </c>
      <c r="Q224" s="19" t="str">
        <f aca="true">IF(OR($B224="",$K224=""),"",(TODAY()-$K224)/365.25)</f>
        <v/>
      </c>
      <c r="R224" s="20" t="str">
        <f aca="true">IF(OR($B224="",$K224="",$L224="",$P224=""),"",IF($I224="Disposed",0,IF($O224="Diminishing value",IF($P224&lt;=2,MAX(0,$L224*(1-((TODAY()-$K224)/365.25)/$P224)),$L224*(1-2/$P224)^((TODAY()-$K224)/365.25)),MAX(0,$L224*(1-((TODAY()-$K224)/365.25)/$P224)))))</f>
        <v/>
      </c>
      <c r="S224" s="18" t="str">
        <f aca="false">IF(OR($K224="",$P224=""),"",YEAR($K224)+ROUND($P224,0))</f>
        <v/>
      </c>
      <c r="T224" s="15"/>
      <c r="U224" s="17"/>
      <c r="V224" s="15"/>
      <c r="W224" s="21" t="str">
        <f aca="false">IF(OR($B224="",$I224="Disposed",AND($V224="",$K224=""),IF($U224&lt;&gt;"",$U224,IFERROR(INDEX(Lists!$C$2:$C$13,MATCH($C224,Lists!$A$2:$A$13,0)),""))=""),"",EDATE(IF($V224&lt;&gt;"",$V224,$K224),IF($U224&lt;&gt;"",$U224,IFERROR(INDEX(Lists!$C$2:$C$13,MATCH($C224,Lists!$A$2:$A$13,0)),""))))</f>
        <v/>
      </c>
      <c r="X224" s="14"/>
      <c r="Y224" s="15"/>
      <c r="Z224" s="21" t="str">
        <f aca="false">IF(OR($B224="",$I224="Disposed",$Y224=""),"",$Y224+Lists!$O$4)</f>
        <v/>
      </c>
      <c r="AA224" s="22" t="str">
        <f aca="true">IF($B224="","",IF($I224="Disposed","Disposed",IF(OR($I224="Out of order",$I224="Under repair"),"Out of action",IF(AND($W224&lt;&gt;"",$W224&lt;TODAY()),"Service overdue",IF(AND($Z224&lt;&gt;"",$Z224&lt;TODAY()),"Inspection overdue",IF(AND($T224&lt;&gt;"",$T224&lt;TODAY()),"Warranty expired",IF(AND($W224&lt;&gt;"",$W224&lt;=TODAY()+Lists!$O$2),"Service due soon",IF(AND($T224&lt;&gt;"",$T224&lt;=TODAY()+Lists!$O$3),"Warranty ending",IF(AND($S224&lt;&gt;"",$S224&lt;=YEAR(TODAY())),"Due for replacement","OK")))))))))</f>
        <v/>
      </c>
      <c r="AB224" s="23"/>
    </row>
    <row r="225" customFormat="false" ht="15" hidden="false" customHeight="false" outlineLevel="0" collapsed="false">
      <c r="A225" s="14"/>
      <c r="B225" s="14"/>
      <c r="C225" s="14"/>
      <c r="D225" s="14"/>
      <c r="E225" s="14"/>
      <c r="F225" s="14"/>
      <c r="G225" s="14"/>
      <c r="H225" s="14"/>
      <c r="I225" s="14"/>
      <c r="J225" s="14"/>
      <c r="K225" s="15"/>
      <c r="L225" s="16"/>
      <c r="M225" s="14"/>
      <c r="N225" s="17"/>
      <c r="O225" s="14"/>
      <c r="P225" s="18" t="str">
        <f aca="false">IF($B225="","",IF($N225&lt;&gt;"",$N225,IFERROR(INDEX(Lists!$B$2:$B$13,MATCH($C225,Lists!$A$2:$A$13,0)),"")))</f>
        <v/>
      </c>
      <c r="Q225" s="19" t="str">
        <f aca="true">IF(OR($B225="",$K225=""),"",(TODAY()-$K225)/365.25)</f>
        <v/>
      </c>
      <c r="R225" s="20" t="str">
        <f aca="true">IF(OR($B225="",$K225="",$L225="",$P225=""),"",IF($I225="Disposed",0,IF($O225="Diminishing value",IF($P225&lt;=2,MAX(0,$L225*(1-((TODAY()-$K225)/365.25)/$P225)),$L225*(1-2/$P225)^((TODAY()-$K225)/365.25)),MAX(0,$L225*(1-((TODAY()-$K225)/365.25)/$P225)))))</f>
        <v/>
      </c>
      <c r="S225" s="18" t="str">
        <f aca="false">IF(OR($K225="",$P225=""),"",YEAR($K225)+ROUND($P225,0))</f>
        <v/>
      </c>
      <c r="T225" s="15"/>
      <c r="U225" s="17"/>
      <c r="V225" s="15"/>
      <c r="W225" s="21" t="str">
        <f aca="false">IF(OR($B225="",$I225="Disposed",AND($V225="",$K225=""),IF($U225&lt;&gt;"",$U225,IFERROR(INDEX(Lists!$C$2:$C$13,MATCH($C225,Lists!$A$2:$A$13,0)),""))=""),"",EDATE(IF($V225&lt;&gt;"",$V225,$K225),IF($U225&lt;&gt;"",$U225,IFERROR(INDEX(Lists!$C$2:$C$13,MATCH($C225,Lists!$A$2:$A$13,0)),""))))</f>
        <v/>
      </c>
      <c r="X225" s="14"/>
      <c r="Y225" s="15"/>
      <c r="Z225" s="21" t="str">
        <f aca="false">IF(OR($B225="",$I225="Disposed",$Y225=""),"",$Y225+Lists!$O$4)</f>
        <v/>
      </c>
      <c r="AA225" s="22" t="str">
        <f aca="true">IF($B225="","",IF($I225="Disposed","Disposed",IF(OR($I225="Out of order",$I225="Under repair"),"Out of action",IF(AND($W225&lt;&gt;"",$W225&lt;TODAY()),"Service overdue",IF(AND($Z225&lt;&gt;"",$Z225&lt;TODAY()),"Inspection overdue",IF(AND($T225&lt;&gt;"",$T225&lt;TODAY()),"Warranty expired",IF(AND($W225&lt;&gt;"",$W225&lt;=TODAY()+Lists!$O$2),"Service due soon",IF(AND($T225&lt;&gt;"",$T225&lt;=TODAY()+Lists!$O$3),"Warranty ending",IF(AND($S225&lt;&gt;"",$S225&lt;=YEAR(TODAY())),"Due for replacement","OK")))))))))</f>
        <v/>
      </c>
      <c r="AB225" s="23"/>
    </row>
    <row r="226" customFormat="false" ht="15" hidden="false" customHeight="false" outlineLevel="0" collapsed="false">
      <c r="A226" s="14"/>
      <c r="B226" s="14"/>
      <c r="C226" s="14"/>
      <c r="D226" s="14"/>
      <c r="E226" s="14"/>
      <c r="F226" s="14"/>
      <c r="G226" s="14"/>
      <c r="H226" s="14"/>
      <c r="I226" s="14"/>
      <c r="J226" s="14"/>
      <c r="K226" s="15"/>
      <c r="L226" s="16"/>
      <c r="M226" s="14"/>
      <c r="N226" s="17"/>
      <c r="O226" s="14"/>
      <c r="P226" s="18" t="str">
        <f aca="false">IF($B226="","",IF($N226&lt;&gt;"",$N226,IFERROR(INDEX(Lists!$B$2:$B$13,MATCH($C226,Lists!$A$2:$A$13,0)),"")))</f>
        <v/>
      </c>
      <c r="Q226" s="19" t="str">
        <f aca="true">IF(OR($B226="",$K226=""),"",(TODAY()-$K226)/365.25)</f>
        <v/>
      </c>
      <c r="R226" s="20" t="str">
        <f aca="true">IF(OR($B226="",$K226="",$L226="",$P226=""),"",IF($I226="Disposed",0,IF($O226="Diminishing value",IF($P226&lt;=2,MAX(0,$L226*(1-((TODAY()-$K226)/365.25)/$P226)),$L226*(1-2/$P226)^((TODAY()-$K226)/365.25)),MAX(0,$L226*(1-((TODAY()-$K226)/365.25)/$P226)))))</f>
        <v/>
      </c>
      <c r="S226" s="18" t="str">
        <f aca="false">IF(OR($K226="",$P226=""),"",YEAR($K226)+ROUND($P226,0))</f>
        <v/>
      </c>
      <c r="T226" s="15"/>
      <c r="U226" s="17"/>
      <c r="V226" s="15"/>
      <c r="W226" s="21" t="str">
        <f aca="false">IF(OR($B226="",$I226="Disposed",AND($V226="",$K226=""),IF($U226&lt;&gt;"",$U226,IFERROR(INDEX(Lists!$C$2:$C$13,MATCH($C226,Lists!$A$2:$A$13,0)),""))=""),"",EDATE(IF($V226&lt;&gt;"",$V226,$K226),IF($U226&lt;&gt;"",$U226,IFERROR(INDEX(Lists!$C$2:$C$13,MATCH($C226,Lists!$A$2:$A$13,0)),""))))</f>
        <v/>
      </c>
      <c r="X226" s="14"/>
      <c r="Y226" s="15"/>
      <c r="Z226" s="21" t="str">
        <f aca="false">IF(OR($B226="",$I226="Disposed",$Y226=""),"",$Y226+Lists!$O$4)</f>
        <v/>
      </c>
      <c r="AA226" s="22" t="str">
        <f aca="true">IF($B226="","",IF($I226="Disposed","Disposed",IF(OR($I226="Out of order",$I226="Under repair"),"Out of action",IF(AND($W226&lt;&gt;"",$W226&lt;TODAY()),"Service overdue",IF(AND($Z226&lt;&gt;"",$Z226&lt;TODAY()),"Inspection overdue",IF(AND($T226&lt;&gt;"",$T226&lt;TODAY()),"Warranty expired",IF(AND($W226&lt;&gt;"",$W226&lt;=TODAY()+Lists!$O$2),"Service due soon",IF(AND($T226&lt;&gt;"",$T226&lt;=TODAY()+Lists!$O$3),"Warranty ending",IF(AND($S226&lt;&gt;"",$S226&lt;=YEAR(TODAY())),"Due for replacement","OK")))))))))</f>
        <v/>
      </c>
      <c r="AB226" s="23"/>
    </row>
    <row r="227" customFormat="false" ht="15" hidden="false" customHeight="false" outlineLevel="0" collapsed="false">
      <c r="A227" s="14"/>
      <c r="B227" s="14"/>
      <c r="C227" s="14"/>
      <c r="D227" s="14"/>
      <c r="E227" s="14"/>
      <c r="F227" s="14"/>
      <c r="G227" s="14"/>
      <c r="H227" s="14"/>
      <c r="I227" s="14"/>
      <c r="J227" s="14"/>
      <c r="K227" s="15"/>
      <c r="L227" s="16"/>
      <c r="M227" s="14"/>
      <c r="N227" s="17"/>
      <c r="O227" s="14"/>
      <c r="P227" s="18" t="str">
        <f aca="false">IF($B227="","",IF($N227&lt;&gt;"",$N227,IFERROR(INDEX(Lists!$B$2:$B$13,MATCH($C227,Lists!$A$2:$A$13,0)),"")))</f>
        <v/>
      </c>
      <c r="Q227" s="19" t="str">
        <f aca="true">IF(OR($B227="",$K227=""),"",(TODAY()-$K227)/365.25)</f>
        <v/>
      </c>
      <c r="R227" s="20" t="str">
        <f aca="true">IF(OR($B227="",$K227="",$L227="",$P227=""),"",IF($I227="Disposed",0,IF($O227="Diminishing value",IF($P227&lt;=2,MAX(0,$L227*(1-((TODAY()-$K227)/365.25)/$P227)),$L227*(1-2/$P227)^((TODAY()-$K227)/365.25)),MAX(0,$L227*(1-((TODAY()-$K227)/365.25)/$P227)))))</f>
        <v/>
      </c>
      <c r="S227" s="18" t="str">
        <f aca="false">IF(OR($K227="",$P227=""),"",YEAR($K227)+ROUND($P227,0))</f>
        <v/>
      </c>
      <c r="T227" s="15"/>
      <c r="U227" s="17"/>
      <c r="V227" s="15"/>
      <c r="W227" s="21" t="str">
        <f aca="false">IF(OR($B227="",$I227="Disposed",AND($V227="",$K227=""),IF($U227&lt;&gt;"",$U227,IFERROR(INDEX(Lists!$C$2:$C$13,MATCH($C227,Lists!$A$2:$A$13,0)),""))=""),"",EDATE(IF($V227&lt;&gt;"",$V227,$K227),IF($U227&lt;&gt;"",$U227,IFERROR(INDEX(Lists!$C$2:$C$13,MATCH($C227,Lists!$A$2:$A$13,0)),""))))</f>
        <v/>
      </c>
      <c r="X227" s="14"/>
      <c r="Y227" s="15"/>
      <c r="Z227" s="21" t="str">
        <f aca="false">IF(OR($B227="",$I227="Disposed",$Y227=""),"",$Y227+Lists!$O$4)</f>
        <v/>
      </c>
      <c r="AA227" s="22" t="str">
        <f aca="true">IF($B227="","",IF($I227="Disposed","Disposed",IF(OR($I227="Out of order",$I227="Under repair"),"Out of action",IF(AND($W227&lt;&gt;"",$W227&lt;TODAY()),"Service overdue",IF(AND($Z227&lt;&gt;"",$Z227&lt;TODAY()),"Inspection overdue",IF(AND($T227&lt;&gt;"",$T227&lt;TODAY()),"Warranty expired",IF(AND($W227&lt;&gt;"",$W227&lt;=TODAY()+Lists!$O$2),"Service due soon",IF(AND($T227&lt;&gt;"",$T227&lt;=TODAY()+Lists!$O$3),"Warranty ending",IF(AND($S227&lt;&gt;"",$S227&lt;=YEAR(TODAY())),"Due for replacement","OK")))))))))</f>
        <v/>
      </c>
      <c r="AB227" s="23"/>
    </row>
    <row r="228" customFormat="false" ht="15" hidden="false" customHeight="false" outlineLevel="0" collapsed="false">
      <c r="A228" s="14"/>
      <c r="B228" s="14"/>
      <c r="C228" s="14"/>
      <c r="D228" s="14"/>
      <c r="E228" s="14"/>
      <c r="F228" s="14"/>
      <c r="G228" s="14"/>
      <c r="H228" s="14"/>
      <c r="I228" s="14"/>
      <c r="J228" s="14"/>
      <c r="K228" s="15"/>
      <c r="L228" s="16"/>
      <c r="M228" s="14"/>
      <c r="N228" s="17"/>
      <c r="O228" s="14"/>
      <c r="P228" s="18" t="str">
        <f aca="false">IF($B228="","",IF($N228&lt;&gt;"",$N228,IFERROR(INDEX(Lists!$B$2:$B$13,MATCH($C228,Lists!$A$2:$A$13,0)),"")))</f>
        <v/>
      </c>
      <c r="Q228" s="19" t="str">
        <f aca="true">IF(OR($B228="",$K228=""),"",(TODAY()-$K228)/365.25)</f>
        <v/>
      </c>
      <c r="R228" s="20" t="str">
        <f aca="true">IF(OR($B228="",$K228="",$L228="",$P228=""),"",IF($I228="Disposed",0,IF($O228="Diminishing value",IF($P228&lt;=2,MAX(0,$L228*(1-((TODAY()-$K228)/365.25)/$P228)),$L228*(1-2/$P228)^((TODAY()-$K228)/365.25)),MAX(0,$L228*(1-((TODAY()-$K228)/365.25)/$P228)))))</f>
        <v/>
      </c>
      <c r="S228" s="18" t="str">
        <f aca="false">IF(OR($K228="",$P228=""),"",YEAR($K228)+ROUND($P228,0))</f>
        <v/>
      </c>
      <c r="T228" s="15"/>
      <c r="U228" s="17"/>
      <c r="V228" s="15"/>
      <c r="W228" s="21" t="str">
        <f aca="false">IF(OR($B228="",$I228="Disposed",AND($V228="",$K228=""),IF($U228&lt;&gt;"",$U228,IFERROR(INDEX(Lists!$C$2:$C$13,MATCH($C228,Lists!$A$2:$A$13,0)),""))=""),"",EDATE(IF($V228&lt;&gt;"",$V228,$K228),IF($U228&lt;&gt;"",$U228,IFERROR(INDEX(Lists!$C$2:$C$13,MATCH($C228,Lists!$A$2:$A$13,0)),""))))</f>
        <v/>
      </c>
      <c r="X228" s="14"/>
      <c r="Y228" s="15"/>
      <c r="Z228" s="21" t="str">
        <f aca="false">IF(OR($B228="",$I228="Disposed",$Y228=""),"",$Y228+Lists!$O$4)</f>
        <v/>
      </c>
      <c r="AA228" s="22" t="str">
        <f aca="true">IF($B228="","",IF($I228="Disposed","Disposed",IF(OR($I228="Out of order",$I228="Under repair"),"Out of action",IF(AND($W228&lt;&gt;"",$W228&lt;TODAY()),"Service overdue",IF(AND($Z228&lt;&gt;"",$Z228&lt;TODAY()),"Inspection overdue",IF(AND($T228&lt;&gt;"",$T228&lt;TODAY()),"Warranty expired",IF(AND($W228&lt;&gt;"",$W228&lt;=TODAY()+Lists!$O$2),"Service due soon",IF(AND($T228&lt;&gt;"",$T228&lt;=TODAY()+Lists!$O$3),"Warranty ending",IF(AND($S228&lt;&gt;"",$S228&lt;=YEAR(TODAY())),"Due for replacement","OK")))))))))</f>
        <v/>
      </c>
      <c r="AB228" s="23"/>
    </row>
    <row r="229" customFormat="false" ht="15" hidden="false" customHeight="false" outlineLevel="0" collapsed="false">
      <c r="A229" s="14"/>
      <c r="B229" s="14"/>
      <c r="C229" s="14"/>
      <c r="D229" s="14"/>
      <c r="E229" s="14"/>
      <c r="F229" s="14"/>
      <c r="G229" s="14"/>
      <c r="H229" s="14"/>
      <c r="I229" s="14"/>
      <c r="J229" s="14"/>
      <c r="K229" s="15"/>
      <c r="L229" s="16"/>
      <c r="M229" s="14"/>
      <c r="N229" s="17"/>
      <c r="O229" s="14"/>
      <c r="P229" s="18" t="str">
        <f aca="false">IF($B229="","",IF($N229&lt;&gt;"",$N229,IFERROR(INDEX(Lists!$B$2:$B$13,MATCH($C229,Lists!$A$2:$A$13,0)),"")))</f>
        <v/>
      </c>
      <c r="Q229" s="19" t="str">
        <f aca="true">IF(OR($B229="",$K229=""),"",(TODAY()-$K229)/365.25)</f>
        <v/>
      </c>
      <c r="R229" s="20" t="str">
        <f aca="true">IF(OR($B229="",$K229="",$L229="",$P229=""),"",IF($I229="Disposed",0,IF($O229="Diminishing value",IF($P229&lt;=2,MAX(0,$L229*(1-((TODAY()-$K229)/365.25)/$P229)),$L229*(1-2/$P229)^((TODAY()-$K229)/365.25)),MAX(0,$L229*(1-((TODAY()-$K229)/365.25)/$P229)))))</f>
        <v/>
      </c>
      <c r="S229" s="18" t="str">
        <f aca="false">IF(OR($K229="",$P229=""),"",YEAR($K229)+ROUND($P229,0))</f>
        <v/>
      </c>
      <c r="T229" s="15"/>
      <c r="U229" s="17"/>
      <c r="V229" s="15"/>
      <c r="W229" s="21" t="str">
        <f aca="false">IF(OR($B229="",$I229="Disposed",AND($V229="",$K229=""),IF($U229&lt;&gt;"",$U229,IFERROR(INDEX(Lists!$C$2:$C$13,MATCH($C229,Lists!$A$2:$A$13,0)),""))=""),"",EDATE(IF($V229&lt;&gt;"",$V229,$K229),IF($U229&lt;&gt;"",$U229,IFERROR(INDEX(Lists!$C$2:$C$13,MATCH($C229,Lists!$A$2:$A$13,0)),""))))</f>
        <v/>
      </c>
      <c r="X229" s="14"/>
      <c r="Y229" s="15"/>
      <c r="Z229" s="21" t="str">
        <f aca="false">IF(OR($B229="",$I229="Disposed",$Y229=""),"",$Y229+Lists!$O$4)</f>
        <v/>
      </c>
      <c r="AA229" s="22" t="str">
        <f aca="true">IF($B229="","",IF($I229="Disposed","Disposed",IF(OR($I229="Out of order",$I229="Under repair"),"Out of action",IF(AND($W229&lt;&gt;"",$W229&lt;TODAY()),"Service overdue",IF(AND($Z229&lt;&gt;"",$Z229&lt;TODAY()),"Inspection overdue",IF(AND($T229&lt;&gt;"",$T229&lt;TODAY()),"Warranty expired",IF(AND($W229&lt;&gt;"",$W229&lt;=TODAY()+Lists!$O$2),"Service due soon",IF(AND($T229&lt;&gt;"",$T229&lt;=TODAY()+Lists!$O$3),"Warranty ending",IF(AND($S229&lt;&gt;"",$S229&lt;=YEAR(TODAY())),"Due for replacement","OK")))))))))</f>
        <v/>
      </c>
      <c r="AB229" s="23"/>
    </row>
    <row r="230" customFormat="false" ht="15" hidden="false" customHeight="false" outlineLevel="0" collapsed="false">
      <c r="A230" s="14"/>
      <c r="B230" s="14"/>
      <c r="C230" s="14"/>
      <c r="D230" s="14"/>
      <c r="E230" s="14"/>
      <c r="F230" s="14"/>
      <c r="G230" s="14"/>
      <c r="H230" s="14"/>
      <c r="I230" s="14"/>
      <c r="J230" s="14"/>
      <c r="K230" s="15"/>
      <c r="L230" s="16"/>
      <c r="M230" s="14"/>
      <c r="N230" s="17"/>
      <c r="O230" s="14"/>
      <c r="P230" s="18" t="str">
        <f aca="false">IF($B230="","",IF($N230&lt;&gt;"",$N230,IFERROR(INDEX(Lists!$B$2:$B$13,MATCH($C230,Lists!$A$2:$A$13,0)),"")))</f>
        <v/>
      </c>
      <c r="Q230" s="19" t="str">
        <f aca="true">IF(OR($B230="",$K230=""),"",(TODAY()-$K230)/365.25)</f>
        <v/>
      </c>
      <c r="R230" s="20" t="str">
        <f aca="true">IF(OR($B230="",$K230="",$L230="",$P230=""),"",IF($I230="Disposed",0,IF($O230="Diminishing value",IF($P230&lt;=2,MAX(0,$L230*(1-((TODAY()-$K230)/365.25)/$P230)),$L230*(1-2/$P230)^((TODAY()-$K230)/365.25)),MAX(0,$L230*(1-((TODAY()-$K230)/365.25)/$P230)))))</f>
        <v/>
      </c>
      <c r="S230" s="18" t="str">
        <f aca="false">IF(OR($K230="",$P230=""),"",YEAR($K230)+ROUND($P230,0))</f>
        <v/>
      </c>
      <c r="T230" s="15"/>
      <c r="U230" s="17"/>
      <c r="V230" s="15"/>
      <c r="W230" s="21" t="str">
        <f aca="false">IF(OR($B230="",$I230="Disposed",AND($V230="",$K230=""),IF($U230&lt;&gt;"",$U230,IFERROR(INDEX(Lists!$C$2:$C$13,MATCH($C230,Lists!$A$2:$A$13,0)),""))=""),"",EDATE(IF($V230&lt;&gt;"",$V230,$K230),IF($U230&lt;&gt;"",$U230,IFERROR(INDEX(Lists!$C$2:$C$13,MATCH($C230,Lists!$A$2:$A$13,0)),""))))</f>
        <v/>
      </c>
      <c r="X230" s="14"/>
      <c r="Y230" s="15"/>
      <c r="Z230" s="21" t="str">
        <f aca="false">IF(OR($B230="",$I230="Disposed",$Y230=""),"",$Y230+Lists!$O$4)</f>
        <v/>
      </c>
      <c r="AA230" s="22" t="str">
        <f aca="true">IF($B230="","",IF($I230="Disposed","Disposed",IF(OR($I230="Out of order",$I230="Under repair"),"Out of action",IF(AND($W230&lt;&gt;"",$W230&lt;TODAY()),"Service overdue",IF(AND($Z230&lt;&gt;"",$Z230&lt;TODAY()),"Inspection overdue",IF(AND($T230&lt;&gt;"",$T230&lt;TODAY()),"Warranty expired",IF(AND($W230&lt;&gt;"",$W230&lt;=TODAY()+Lists!$O$2),"Service due soon",IF(AND($T230&lt;&gt;"",$T230&lt;=TODAY()+Lists!$O$3),"Warranty ending",IF(AND($S230&lt;&gt;"",$S230&lt;=YEAR(TODAY())),"Due for replacement","OK")))))))))</f>
        <v/>
      </c>
      <c r="AB230" s="23"/>
    </row>
    <row r="231" customFormat="false" ht="15" hidden="false" customHeight="false" outlineLevel="0" collapsed="false">
      <c r="A231" s="14"/>
      <c r="B231" s="14"/>
      <c r="C231" s="14"/>
      <c r="D231" s="14"/>
      <c r="E231" s="14"/>
      <c r="F231" s="14"/>
      <c r="G231" s="14"/>
      <c r="H231" s="14"/>
      <c r="I231" s="14"/>
      <c r="J231" s="14"/>
      <c r="K231" s="15"/>
      <c r="L231" s="16"/>
      <c r="M231" s="14"/>
      <c r="N231" s="17"/>
      <c r="O231" s="14"/>
      <c r="P231" s="18" t="str">
        <f aca="false">IF($B231="","",IF($N231&lt;&gt;"",$N231,IFERROR(INDEX(Lists!$B$2:$B$13,MATCH($C231,Lists!$A$2:$A$13,0)),"")))</f>
        <v/>
      </c>
      <c r="Q231" s="19" t="str">
        <f aca="true">IF(OR($B231="",$K231=""),"",(TODAY()-$K231)/365.25)</f>
        <v/>
      </c>
      <c r="R231" s="20" t="str">
        <f aca="true">IF(OR($B231="",$K231="",$L231="",$P231=""),"",IF($I231="Disposed",0,IF($O231="Diminishing value",IF($P231&lt;=2,MAX(0,$L231*(1-((TODAY()-$K231)/365.25)/$P231)),$L231*(1-2/$P231)^((TODAY()-$K231)/365.25)),MAX(0,$L231*(1-((TODAY()-$K231)/365.25)/$P231)))))</f>
        <v/>
      </c>
      <c r="S231" s="18" t="str">
        <f aca="false">IF(OR($K231="",$P231=""),"",YEAR($K231)+ROUND($P231,0))</f>
        <v/>
      </c>
      <c r="T231" s="15"/>
      <c r="U231" s="17"/>
      <c r="V231" s="15"/>
      <c r="W231" s="21" t="str">
        <f aca="false">IF(OR($B231="",$I231="Disposed",AND($V231="",$K231=""),IF($U231&lt;&gt;"",$U231,IFERROR(INDEX(Lists!$C$2:$C$13,MATCH($C231,Lists!$A$2:$A$13,0)),""))=""),"",EDATE(IF($V231&lt;&gt;"",$V231,$K231),IF($U231&lt;&gt;"",$U231,IFERROR(INDEX(Lists!$C$2:$C$13,MATCH($C231,Lists!$A$2:$A$13,0)),""))))</f>
        <v/>
      </c>
      <c r="X231" s="14"/>
      <c r="Y231" s="15"/>
      <c r="Z231" s="21" t="str">
        <f aca="false">IF(OR($B231="",$I231="Disposed",$Y231=""),"",$Y231+Lists!$O$4)</f>
        <v/>
      </c>
      <c r="AA231" s="22" t="str">
        <f aca="true">IF($B231="","",IF($I231="Disposed","Disposed",IF(OR($I231="Out of order",$I231="Under repair"),"Out of action",IF(AND($W231&lt;&gt;"",$W231&lt;TODAY()),"Service overdue",IF(AND($Z231&lt;&gt;"",$Z231&lt;TODAY()),"Inspection overdue",IF(AND($T231&lt;&gt;"",$T231&lt;TODAY()),"Warranty expired",IF(AND($W231&lt;&gt;"",$W231&lt;=TODAY()+Lists!$O$2),"Service due soon",IF(AND($T231&lt;&gt;"",$T231&lt;=TODAY()+Lists!$O$3),"Warranty ending",IF(AND($S231&lt;&gt;"",$S231&lt;=YEAR(TODAY())),"Due for replacement","OK")))))))))</f>
        <v/>
      </c>
      <c r="AB231" s="23"/>
    </row>
    <row r="232" customFormat="false" ht="15" hidden="false" customHeight="false" outlineLevel="0" collapsed="false">
      <c r="A232" s="14"/>
      <c r="B232" s="14"/>
      <c r="C232" s="14"/>
      <c r="D232" s="14"/>
      <c r="E232" s="14"/>
      <c r="F232" s="14"/>
      <c r="G232" s="14"/>
      <c r="H232" s="14"/>
      <c r="I232" s="14"/>
      <c r="J232" s="14"/>
      <c r="K232" s="15"/>
      <c r="L232" s="16"/>
      <c r="M232" s="14"/>
      <c r="N232" s="17"/>
      <c r="O232" s="14"/>
      <c r="P232" s="18" t="str">
        <f aca="false">IF($B232="","",IF($N232&lt;&gt;"",$N232,IFERROR(INDEX(Lists!$B$2:$B$13,MATCH($C232,Lists!$A$2:$A$13,0)),"")))</f>
        <v/>
      </c>
      <c r="Q232" s="19" t="str">
        <f aca="true">IF(OR($B232="",$K232=""),"",(TODAY()-$K232)/365.25)</f>
        <v/>
      </c>
      <c r="R232" s="20" t="str">
        <f aca="true">IF(OR($B232="",$K232="",$L232="",$P232=""),"",IF($I232="Disposed",0,IF($O232="Diminishing value",IF($P232&lt;=2,MAX(0,$L232*(1-((TODAY()-$K232)/365.25)/$P232)),$L232*(1-2/$P232)^((TODAY()-$K232)/365.25)),MAX(0,$L232*(1-((TODAY()-$K232)/365.25)/$P232)))))</f>
        <v/>
      </c>
      <c r="S232" s="18" t="str">
        <f aca="false">IF(OR($K232="",$P232=""),"",YEAR($K232)+ROUND($P232,0))</f>
        <v/>
      </c>
      <c r="T232" s="15"/>
      <c r="U232" s="17"/>
      <c r="V232" s="15"/>
      <c r="W232" s="21" t="str">
        <f aca="false">IF(OR($B232="",$I232="Disposed",AND($V232="",$K232=""),IF($U232&lt;&gt;"",$U232,IFERROR(INDEX(Lists!$C$2:$C$13,MATCH($C232,Lists!$A$2:$A$13,0)),""))=""),"",EDATE(IF($V232&lt;&gt;"",$V232,$K232),IF($U232&lt;&gt;"",$U232,IFERROR(INDEX(Lists!$C$2:$C$13,MATCH($C232,Lists!$A$2:$A$13,0)),""))))</f>
        <v/>
      </c>
      <c r="X232" s="14"/>
      <c r="Y232" s="15"/>
      <c r="Z232" s="21" t="str">
        <f aca="false">IF(OR($B232="",$I232="Disposed",$Y232=""),"",$Y232+Lists!$O$4)</f>
        <v/>
      </c>
      <c r="AA232" s="22" t="str">
        <f aca="true">IF($B232="","",IF($I232="Disposed","Disposed",IF(OR($I232="Out of order",$I232="Under repair"),"Out of action",IF(AND($W232&lt;&gt;"",$W232&lt;TODAY()),"Service overdue",IF(AND($Z232&lt;&gt;"",$Z232&lt;TODAY()),"Inspection overdue",IF(AND($T232&lt;&gt;"",$T232&lt;TODAY()),"Warranty expired",IF(AND($W232&lt;&gt;"",$W232&lt;=TODAY()+Lists!$O$2),"Service due soon",IF(AND($T232&lt;&gt;"",$T232&lt;=TODAY()+Lists!$O$3),"Warranty ending",IF(AND($S232&lt;&gt;"",$S232&lt;=YEAR(TODAY())),"Due for replacement","OK")))))))))</f>
        <v/>
      </c>
      <c r="AB232" s="23"/>
    </row>
    <row r="233" customFormat="false" ht="15" hidden="false" customHeight="false" outlineLevel="0" collapsed="false">
      <c r="A233" s="14"/>
      <c r="B233" s="14"/>
      <c r="C233" s="14"/>
      <c r="D233" s="14"/>
      <c r="E233" s="14"/>
      <c r="F233" s="14"/>
      <c r="G233" s="14"/>
      <c r="H233" s="14"/>
      <c r="I233" s="14"/>
      <c r="J233" s="14"/>
      <c r="K233" s="15"/>
      <c r="L233" s="16"/>
      <c r="M233" s="14"/>
      <c r="N233" s="17"/>
      <c r="O233" s="14"/>
      <c r="P233" s="18" t="str">
        <f aca="false">IF($B233="","",IF($N233&lt;&gt;"",$N233,IFERROR(INDEX(Lists!$B$2:$B$13,MATCH($C233,Lists!$A$2:$A$13,0)),"")))</f>
        <v/>
      </c>
      <c r="Q233" s="19" t="str">
        <f aca="true">IF(OR($B233="",$K233=""),"",(TODAY()-$K233)/365.25)</f>
        <v/>
      </c>
      <c r="R233" s="20" t="str">
        <f aca="true">IF(OR($B233="",$K233="",$L233="",$P233=""),"",IF($I233="Disposed",0,IF($O233="Diminishing value",IF($P233&lt;=2,MAX(0,$L233*(1-((TODAY()-$K233)/365.25)/$P233)),$L233*(1-2/$P233)^((TODAY()-$K233)/365.25)),MAX(0,$L233*(1-((TODAY()-$K233)/365.25)/$P233)))))</f>
        <v/>
      </c>
      <c r="S233" s="18" t="str">
        <f aca="false">IF(OR($K233="",$P233=""),"",YEAR($K233)+ROUND($P233,0))</f>
        <v/>
      </c>
      <c r="T233" s="15"/>
      <c r="U233" s="17"/>
      <c r="V233" s="15"/>
      <c r="W233" s="21" t="str">
        <f aca="false">IF(OR($B233="",$I233="Disposed",AND($V233="",$K233=""),IF($U233&lt;&gt;"",$U233,IFERROR(INDEX(Lists!$C$2:$C$13,MATCH($C233,Lists!$A$2:$A$13,0)),""))=""),"",EDATE(IF($V233&lt;&gt;"",$V233,$K233),IF($U233&lt;&gt;"",$U233,IFERROR(INDEX(Lists!$C$2:$C$13,MATCH($C233,Lists!$A$2:$A$13,0)),""))))</f>
        <v/>
      </c>
      <c r="X233" s="14"/>
      <c r="Y233" s="15"/>
      <c r="Z233" s="21" t="str">
        <f aca="false">IF(OR($B233="",$I233="Disposed",$Y233=""),"",$Y233+Lists!$O$4)</f>
        <v/>
      </c>
      <c r="AA233" s="22" t="str">
        <f aca="true">IF($B233="","",IF($I233="Disposed","Disposed",IF(OR($I233="Out of order",$I233="Under repair"),"Out of action",IF(AND($W233&lt;&gt;"",$W233&lt;TODAY()),"Service overdue",IF(AND($Z233&lt;&gt;"",$Z233&lt;TODAY()),"Inspection overdue",IF(AND($T233&lt;&gt;"",$T233&lt;TODAY()),"Warranty expired",IF(AND($W233&lt;&gt;"",$W233&lt;=TODAY()+Lists!$O$2),"Service due soon",IF(AND($T233&lt;&gt;"",$T233&lt;=TODAY()+Lists!$O$3),"Warranty ending",IF(AND($S233&lt;&gt;"",$S233&lt;=YEAR(TODAY())),"Due for replacement","OK")))))))))</f>
        <v/>
      </c>
      <c r="AB233" s="23"/>
    </row>
    <row r="234" customFormat="false" ht="15" hidden="false" customHeight="false" outlineLevel="0" collapsed="false">
      <c r="A234" s="14"/>
      <c r="B234" s="14"/>
      <c r="C234" s="14"/>
      <c r="D234" s="14"/>
      <c r="E234" s="14"/>
      <c r="F234" s="14"/>
      <c r="G234" s="14"/>
      <c r="H234" s="14"/>
      <c r="I234" s="14"/>
      <c r="J234" s="14"/>
      <c r="K234" s="15"/>
      <c r="L234" s="16"/>
      <c r="M234" s="14"/>
      <c r="N234" s="17"/>
      <c r="O234" s="14"/>
      <c r="P234" s="18" t="str">
        <f aca="false">IF($B234="","",IF($N234&lt;&gt;"",$N234,IFERROR(INDEX(Lists!$B$2:$B$13,MATCH($C234,Lists!$A$2:$A$13,0)),"")))</f>
        <v/>
      </c>
      <c r="Q234" s="19" t="str">
        <f aca="true">IF(OR($B234="",$K234=""),"",(TODAY()-$K234)/365.25)</f>
        <v/>
      </c>
      <c r="R234" s="20" t="str">
        <f aca="true">IF(OR($B234="",$K234="",$L234="",$P234=""),"",IF($I234="Disposed",0,IF($O234="Diminishing value",IF($P234&lt;=2,MAX(0,$L234*(1-((TODAY()-$K234)/365.25)/$P234)),$L234*(1-2/$P234)^((TODAY()-$K234)/365.25)),MAX(0,$L234*(1-((TODAY()-$K234)/365.25)/$P234)))))</f>
        <v/>
      </c>
      <c r="S234" s="18" t="str">
        <f aca="false">IF(OR($K234="",$P234=""),"",YEAR($K234)+ROUND($P234,0))</f>
        <v/>
      </c>
      <c r="T234" s="15"/>
      <c r="U234" s="17"/>
      <c r="V234" s="15"/>
      <c r="W234" s="21" t="str">
        <f aca="false">IF(OR($B234="",$I234="Disposed",AND($V234="",$K234=""),IF($U234&lt;&gt;"",$U234,IFERROR(INDEX(Lists!$C$2:$C$13,MATCH($C234,Lists!$A$2:$A$13,0)),""))=""),"",EDATE(IF($V234&lt;&gt;"",$V234,$K234),IF($U234&lt;&gt;"",$U234,IFERROR(INDEX(Lists!$C$2:$C$13,MATCH($C234,Lists!$A$2:$A$13,0)),""))))</f>
        <v/>
      </c>
      <c r="X234" s="14"/>
      <c r="Y234" s="15"/>
      <c r="Z234" s="21" t="str">
        <f aca="false">IF(OR($B234="",$I234="Disposed",$Y234=""),"",$Y234+Lists!$O$4)</f>
        <v/>
      </c>
      <c r="AA234" s="22" t="str">
        <f aca="true">IF($B234="","",IF($I234="Disposed","Disposed",IF(OR($I234="Out of order",$I234="Under repair"),"Out of action",IF(AND($W234&lt;&gt;"",$W234&lt;TODAY()),"Service overdue",IF(AND($Z234&lt;&gt;"",$Z234&lt;TODAY()),"Inspection overdue",IF(AND($T234&lt;&gt;"",$T234&lt;TODAY()),"Warranty expired",IF(AND($W234&lt;&gt;"",$W234&lt;=TODAY()+Lists!$O$2),"Service due soon",IF(AND($T234&lt;&gt;"",$T234&lt;=TODAY()+Lists!$O$3),"Warranty ending",IF(AND($S234&lt;&gt;"",$S234&lt;=YEAR(TODAY())),"Due for replacement","OK")))))))))</f>
        <v/>
      </c>
      <c r="AB234" s="23"/>
    </row>
    <row r="235" customFormat="false" ht="15" hidden="false" customHeight="false" outlineLevel="0" collapsed="false">
      <c r="A235" s="14"/>
      <c r="B235" s="14"/>
      <c r="C235" s="14"/>
      <c r="D235" s="14"/>
      <c r="E235" s="14"/>
      <c r="F235" s="14"/>
      <c r="G235" s="14"/>
      <c r="H235" s="14"/>
      <c r="I235" s="14"/>
      <c r="J235" s="14"/>
      <c r="K235" s="15"/>
      <c r="L235" s="16"/>
      <c r="M235" s="14"/>
      <c r="N235" s="17"/>
      <c r="O235" s="14"/>
      <c r="P235" s="18" t="str">
        <f aca="false">IF($B235="","",IF($N235&lt;&gt;"",$N235,IFERROR(INDEX(Lists!$B$2:$B$13,MATCH($C235,Lists!$A$2:$A$13,0)),"")))</f>
        <v/>
      </c>
      <c r="Q235" s="19" t="str">
        <f aca="true">IF(OR($B235="",$K235=""),"",(TODAY()-$K235)/365.25)</f>
        <v/>
      </c>
      <c r="R235" s="20" t="str">
        <f aca="true">IF(OR($B235="",$K235="",$L235="",$P235=""),"",IF($I235="Disposed",0,IF($O235="Diminishing value",IF($P235&lt;=2,MAX(0,$L235*(1-((TODAY()-$K235)/365.25)/$P235)),$L235*(1-2/$P235)^((TODAY()-$K235)/365.25)),MAX(0,$L235*(1-((TODAY()-$K235)/365.25)/$P235)))))</f>
        <v/>
      </c>
      <c r="S235" s="18" t="str">
        <f aca="false">IF(OR($K235="",$P235=""),"",YEAR($K235)+ROUND($P235,0))</f>
        <v/>
      </c>
      <c r="T235" s="15"/>
      <c r="U235" s="17"/>
      <c r="V235" s="15"/>
      <c r="W235" s="21" t="str">
        <f aca="false">IF(OR($B235="",$I235="Disposed",AND($V235="",$K235=""),IF($U235&lt;&gt;"",$U235,IFERROR(INDEX(Lists!$C$2:$C$13,MATCH($C235,Lists!$A$2:$A$13,0)),""))=""),"",EDATE(IF($V235&lt;&gt;"",$V235,$K235),IF($U235&lt;&gt;"",$U235,IFERROR(INDEX(Lists!$C$2:$C$13,MATCH($C235,Lists!$A$2:$A$13,0)),""))))</f>
        <v/>
      </c>
      <c r="X235" s="14"/>
      <c r="Y235" s="15"/>
      <c r="Z235" s="21" t="str">
        <f aca="false">IF(OR($B235="",$I235="Disposed",$Y235=""),"",$Y235+Lists!$O$4)</f>
        <v/>
      </c>
      <c r="AA235" s="22" t="str">
        <f aca="true">IF($B235="","",IF($I235="Disposed","Disposed",IF(OR($I235="Out of order",$I235="Under repair"),"Out of action",IF(AND($W235&lt;&gt;"",$W235&lt;TODAY()),"Service overdue",IF(AND($Z235&lt;&gt;"",$Z235&lt;TODAY()),"Inspection overdue",IF(AND($T235&lt;&gt;"",$T235&lt;TODAY()),"Warranty expired",IF(AND($W235&lt;&gt;"",$W235&lt;=TODAY()+Lists!$O$2),"Service due soon",IF(AND($T235&lt;&gt;"",$T235&lt;=TODAY()+Lists!$O$3),"Warranty ending",IF(AND($S235&lt;&gt;"",$S235&lt;=YEAR(TODAY())),"Due for replacement","OK")))))))))</f>
        <v/>
      </c>
      <c r="AB235" s="23"/>
    </row>
    <row r="236" customFormat="false" ht="15" hidden="false" customHeight="false" outlineLevel="0" collapsed="false">
      <c r="A236" s="14"/>
      <c r="B236" s="14"/>
      <c r="C236" s="14"/>
      <c r="D236" s="14"/>
      <c r="E236" s="14"/>
      <c r="F236" s="14"/>
      <c r="G236" s="14"/>
      <c r="H236" s="14"/>
      <c r="I236" s="14"/>
      <c r="J236" s="14"/>
      <c r="K236" s="15"/>
      <c r="L236" s="16"/>
      <c r="M236" s="14"/>
      <c r="N236" s="17"/>
      <c r="O236" s="14"/>
      <c r="P236" s="18" t="str">
        <f aca="false">IF($B236="","",IF($N236&lt;&gt;"",$N236,IFERROR(INDEX(Lists!$B$2:$B$13,MATCH($C236,Lists!$A$2:$A$13,0)),"")))</f>
        <v/>
      </c>
      <c r="Q236" s="19" t="str">
        <f aca="true">IF(OR($B236="",$K236=""),"",(TODAY()-$K236)/365.25)</f>
        <v/>
      </c>
      <c r="R236" s="20" t="str">
        <f aca="true">IF(OR($B236="",$K236="",$L236="",$P236=""),"",IF($I236="Disposed",0,IF($O236="Diminishing value",IF($P236&lt;=2,MAX(0,$L236*(1-((TODAY()-$K236)/365.25)/$P236)),$L236*(1-2/$P236)^((TODAY()-$K236)/365.25)),MAX(0,$L236*(1-((TODAY()-$K236)/365.25)/$P236)))))</f>
        <v/>
      </c>
      <c r="S236" s="18" t="str">
        <f aca="false">IF(OR($K236="",$P236=""),"",YEAR($K236)+ROUND($P236,0))</f>
        <v/>
      </c>
      <c r="T236" s="15"/>
      <c r="U236" s="17"/>
      <c r="V236" s="15"/>
      <c r="W236" s="21" t="str">
        <f aca="false">IF(OR($B236="",$I236="Disposed",AND($V236="",$K236=""),IF($U236&lt;&gt;"",$U236,IFERROR(INDEX(Lists!$C$2:$C$13,MATCH($C236,Lists!$A$2:$A$13,0)),""))=""),"",EDATE(IF($V236&lt;&gt;"",$V236,$K236),IF($U236&lt;&gt;"",$U236,IFERROR(INDEX(Lists!$C$2:$C$13,MATCH($C236,Lists!$A$2:$A$13,0)),""))))</f>
        <v/>
      </c>
      <c r="X236" s="14"/>
      <c r="Y236" s="15"/>
      <c r="Z236" s="21" t="str">
        <f aca="false">IF(OR($B236="",$I236="Disposed",$Y236=""),"",$Y236+Lists!$O$4)</f>
        <v/>
      </c>
      <c r="AA236" s="22" t="str">
        <f aca="true">IF($B236="","",IF($I236="Disposed","Disposed",IF(OR($I236="Out of order",$I236="Under repair"),"Out of action",IF(AND($W236&lt;&gt;"",$W236&lt;TODAY()),"Service overdue",IF(AND($Z236&lt;&gt;"",$Z236&lt;TODAY()),"Inspection overdue",IF(AND($T236&lt;&gt;"",$T236&lt;TODAY()),"Warranty expired",IF(AND($W236&lt;&gt;"",$W236&lt;=TODAY()+Lists!$O$2),"Service due soon",IF(AND($T236&lt;&gt;"",$T236&lt;=TODAY()+Lists!$O$3),"Warranty ending",IF(AND($S236&lt;&gt;"",$S236&lt;=YEAR(TODAY())),"Due for replacement","OK")))))))))</f>
        <v/>
      </c>
      <c r="AB236" s="23"/>
    </row>
    <row r="237" customFormat="false" ht="15" hidden="false" customHeight="false" outlineLevel="0" collapsed="false">
      <c r="A237" s="14"/>
      <c r="B237" s="14"/>
      <c r="C237" s="14"/>
      <c r="D237" s="14"/>
      <c r="E237" s="14"/>
      <c r="F237" s="14"/>
      <c r="G237" s="14"/>
      <c r="H237" s="14"/>
      <c r="I237" s="14"/>
      <c r="J237" s="14"/>
      <c r="K237" s="15"/>
      <c r="L237" s="16"/>
      <c r="M237" s="14"/>
      <c r="N237" s="17"/>
      <c r="O237" s="14"/>
      <c r="P237" s="18" t="str">
        <f aca="false">IF($B237="","",IF($N237&lt;&gt;"",$N237,IFERROR(INDEX(Lists!$B$2:$B$13,MATCH($C237,Lists!$A$2:$A$13,0)),"")))</f>
        <v/>
      </c>
      <c r="Q237" s="19" t="str">
        <f aca="true">IF(OR($B237="",$K237=""),"",(TODAY()-$K237)/365.25)</f>
        <v/>
      </c>
      <c r="R237" s="20" t="str">
        <f aca="true">IF(OR($B237="",$K237="",$L237="",$P237=""),"",IF($I237="Disposed",0,IF($O237="Diminishing value",IF($P237&lt;=2,MAX(0,$L237*(1-((TODAY()-$K237)/365.25)/$P237)),$L237*(1-2/$P237)^((TODAY()-$K237)/365.25)),MAX(0,$L237*(1-((TODAY()-$K237)/365.25)/$P237)))))</f>
        <v/>
      </c>
      <c r="S237" s="18" t="str">
        <f aca="false">IF(OR($K237="",$P237=""),"",YEAR($K237)+ROUND($P237,0))</f>
        <v/>
      </c>
      <c r="T237" s="15"/>
      <c r="U237" s="17"/>
      <c r="V237" s="15"/>
      <c r="W237" s="21" t="str">
        <f aca="false">IF(OR($B237="",$I237="Disposed",AND($V237="",$K237=""),IF($U237&lt;&gt;"",$U237,IFERROR(INDEX(Lists!$C$2:$C$13,MATCH($C237,Lists!$A$2:$A$13,0)),""))=""),"",EDATE(IF($V237&lt;&gt;"",$V237,$K237),IF($U237&lt;&gt;"",$U237,IFERROR(INDEX(Lists!$C$2:$C$13,MATCH($C237,Lists!$A$2:$A$13,0)),""))))</f>
        <v/>
      </c>
      <c r="X237" s="14"/>
      <c r="Y237" s="15"/>
      <c r="Z237" s="21" t="str">
        <f aca="false">IF(OR($B237="",$I237="Disposed",$Y237=""),"",$Y237+Lists!$O$4)</f>
        <v/>
      </c>
      <c r="AA237" s="22" t="str">
        <f aca="true">IF($B237="","",IF($I237="Disposed","Disposed",IF(OR($I237="Out of order",$I237="Under repair"),"Out of action",IF(AND($W237&lt;&gt;"",$W237&lt;TODAY()),"Service overdue",IF(AND($Z237&lt;&gt;"",$Z237&lt;TODAY()),"Inspection overdue",IF(AND($T237&lt;&gt;"",$T237&lt;TODAY()),"Warranty expired",IF(AND($W237&lt;&gt;"",$W237&lt;=TODAY()+Lists!$O$2),"Service due soon",IF(AND($T237&lt;&gt;"",$T237&lt;=TODAY()+Lists!$O$3),"Warranty ending",IF(AND($S237&lt;&gt;"",$S237&lt;=YEAR(TODAY())),"Due for replacement","OK")))))))))</f>
        <v/>
      </c>
      <c r="AB237" s="23"/>
    </row>
    <row r="238" customFormat="false" ht="15" hidden="false" customHeight="false" outlineLevel="0" collapsed="false">
      <c r="A238" s="14"/>
      <c r="B238" s="14"/>
      <c r="C238" s="14"/>
      <c r="D238" s="14"/>
      <c r="E238" s="14"/>
      <c r="F238" s="14"/>
      <c r="G238" s="14"/>
      <c r="H238" s="14"/>
      <c r="I238" s="14"/>
      <c r="J238" s="14"/>
      <c r="K238" s="15"/>
      <c r="L238" s="16"/>
      <c r="M238" s="14"/>
      <c r="N238" s="17"/>
      <c r="O238" s="14"/>
      <c r="P238" s="18" t="str">
        <f aca="false">IF($B238="","",IF($N238&lt;&gt;"",$N238,IFERROR(INDEX(Lists!$B$2:$B$13,MATCH($C238,Lists!$A$2:$A$13,0)),"")))</f>
        <v/>
      </c>
      <c r="Q238" s="19" t="str">
        <f aca="true">IF(OR($B238="",$K238=""),"",(TODAY()-$K238)/365.25)</f>
        <v/>
      </c>
      <c r="R238" s="20" t="str">
        <f aca="true">IF(OR($B238="",$K238="",$L238="",$P238=""),"",IF($I238="Disposed",0,IF($O238="Diminishing value",IF($P238&lt;=2,MAX(0,$L238*(1-((TODAY()-$K238)/365.25)/$P238)),$L238*(1-2/$P238)^((TODAY()-$K238)/365.25)),MAX(0,$L238*(1-((TODAY()-$K238)/365.25)/$P238)))))</f>
        <v/>
      </c>
      <c r="S238" s="18" t="str">
        <f aca="false">IF(OR($K238="",$P238=""),"",YEAR($K238)+ROUND($P238,0))</f>
        <v/>
      </c>
      <c r="T238" s="15"/>
      <c r="U238" s="17"/>
      <c r="V238" s="15"/>
      <c r="W238" s="21" t="str">
        <f aca="false">IF(OR($B238="",$I238="Disposed",AND($V238="",$K238=""),IF($U238&lt;&gt;"",$U238,IFERROR(INDEX(Lists!$C$2:$C$13,MATCH($C238,Lists!$A$2:$A$13,0)),""))=""),"",EDATE(IF($V238&lt;&gt;"",$V238,$K238),IF($U238&lt;&gt;"",$U238,IFERROR(INDEX(Lists!$C$2:$C$13,MATCH($C238,Lists!$A$2:$A$13,0)),""))))</f>
        <v/>
      </c>
      <c r="X238" s="14"/>
      <c r="Y238" s="15"/>
      <c r="Z238" s="21" t="str">
        <f aca="false">IF(OR($B238="",$I238="Disposed",$Y238=""),"",$Y238+Lists!$O$4)</f>
        <v/>
      </c>
      <c r="AA238" s="22" t="str">
        <f aca="true">IF($B238="","",IF($I238="Disposed","Disposed",IF(OR($I238="Out of order",$I238="Under repair"),"Out of action",IF(AND($W238&lt;&gt;"",$W238&lt;TODAY()),"Service overdue",IF(AND($Z238&lt;&gt;"",$Z238&lt;TODAY()),"Inspection overdue",IF(AND($T238&lt;&gt;"",$T238&lt;TODAY()),"Warranty expired",IF(AND($W238&lt;&gt;"",$W238&lt;=TODAY()+Lists!$O$2),"Service due soon",IF(AND($T238&lt;&gt;"",$T238&lt;=TODAY()+Lists!$O$3),"Warranty ending",IF(AND($S238&lt;&gt;"",$S238&lt;=YEAR(TODAY())),"Due for replacement","OK")))))))))</f>
        <v/>
      </c>
      <c r="AB238" s="23"/>
    </row>
    <row r="239" customFormat="false" ht="15" hidden="false" customHeight="false" outlineLevel="0" collapsed="false">
      <c r="A239" s="14"/>
      <c r="B239" s="14"/>
      <c r="C239" s="14"/>
      <c r="D239" s="14"/>
      <c r="E239" s="14"/>
      <c r="F239" s="14"/>
      <c r="G239" s="14"/>
      <c r="H239" s="14"/>
      <c r="I239" s="14"/>
      <c r="J239" s="14"/>
      <c r="K239" s="15"/>
      <c r="L239" s="16"/>
      <c r="M239" s="14"/>
      <c r="N239" s="17"/>
      <c r="O239" s="14"/>
      <c r="P239" s="18" t="str">
        <f aca="false">IF($B239="","",IF($N239&lt;&gt;"",$N239,IFERROR(INDEX(Lists!$B$2:$B$13,MATCH($C239,Lists!$A$2:$A$13,0)),"")))</f>
        <v/>
      </c>
      <c r="Q239" s="19" t="str">
        <f aca="true">IF(OR($B239="",$K239=""),"",(TODAY()-$K239)/365.25)</f>
        <v/>
      </c>
      <c r="R239" s="20" t="str">
        <f aca="true">IF(OR($B239="",$K239="",$L239="",$P239=""),"",IF($I239="Disposed",0,IF($O239="Diminishing value",IF($P239&lt;=2,MAX(0,$L239*(1-((TODAY()-$K239)/365.25)/$P239)),$L239*(1-2/$P239)^((TODAY()-$K239)/365.25)),MAX(0,$L239*(1-((TODAY()-$K239)/365.25)/$P239)))))</f>
        <v/>
      </c>
      <c r="S239" s="18" t="str">
        <f aca="false">IF(OR($K239="",$P239=""),"",YEAR($K239)+ROUND($P239,0))</f>
        <v/>
      </c>
      <c r="T239" s="15"/>
      <c r="U239" s="17"/>
      <c r="V239" s="15"/>
      <c r="W239" s="21" t="str">
        <f aca="false">IF(OR($B239="",$I239="Disposed",AND($V239="",$K239=""),IF($U239&lt;&gt;"",$U239,IFERROR(INDEX(Lists!$C$2:$C$13,MATCH($C239,Lists!$A$2:$A$13,0)),""))=""),"",EDATE(IF($V239&lt;&gt;"",$V239,$K239),IF($U239&lt;&gt;"",$U239,IFERROR(INDEX(Lists!$C$2:$C$13,MATCH($C239,Lists!$A$2:$A$13,0)),""))))</f>
        <v/>
      </c>
      <c r="X239" s="14"/>
      <c r="Y239" s="15"/>
      <c r="Z239" s="21" t="str">
        <f aca="false">IF(OR($B239="",$I239="Disposed",$Y239=""),"",$Y239+Lists!$O$4)</f>
        <v/>
      </c>
      <c r="AA239" s="22" t="str">
        <f aca="true">IF($B239="","",IF($I239="Disposed","Disposed",IF(OR($I239="Out of order",$I239="Under repair"),"Out of action",IF(AND($W239&lt;&gt;"",$W239&lt;TODAY()),"Service overdue",IF(AND($Z239&lt;&gt;"",$Z239&lt;TODAY()),"Inspection overdue",IF(AND($T239&lt;&gt;"",$T239&lt;TODAY()),"Warranty expired",IF(AND($W239&lt;&gt;"",$W239&lt;=TODAY()+Lists!$O$2),"Service due soon",IF(AND($T239&lt;&gt;"",$T239&lt;=TODAY()+Lists!$O$3),"Warranty ending",IF(AND($S239&lt;&gt;"",$S239&lt;=YEAR(TODAY())),"Due for replacement","OK")))))))))</f>
        <v/>
      </c>
      <c r="AB239" s="23"/>
    </row>
    <row r="240" customFormat="false" ht="15" hidden="false" customHeight="false" outlineLevel="0" collapsed="false">
      <c r="A240" s="14"/>
      <c r="B240" s="14"/>
      <c r="C240" s="14"/>
      <c r="D240" s="14"/>
      <c r="E240" s="14"/>
      <c r="F240" s="14"/>
      <c r="G240" s="14"/>
      <c r="H240" s="14"/>
      <c r="I240" s="14"/>
      <c r="J240" s="14"/>
      <c r="K240" s="15"/>
      <c r="L240" s="16"/>
      <c r="M240" s="14"/>
      <c r="N240" s="17"/>
      <c r="O240" s="14"/>
      <c r="P240" s="18" t="str">
        <f aca="false">IF($B240="","",IF($N240&lt;&gt;"",$N240,IFERROR(INDEX(Lists!$B$2:$B$13,MATCH($C240,Lists!$A$2:$A$13,0)),"")))</f>
        <v/>
      </c>
      <c r="Q240" s="19" t="str">
        <f aca="true">IF(OR($B240="",$K240=""),"",(TODAY()-$K240)/365.25)</f>
        <v/>
      </c>
      <c r="R240" s="20" t="str">
        <f aca="true">IF(OR($B240="",$K240="",$L240="",$P240=""),"",IF($I240="Disposed",0,IF($O240="Diminishing value",IF($P240&lt;=2,MAX(0,$L240*(1-((TODAY()-$K240)/365.25)/$P240)),$L240*(1-2/$P240)^((TODAY()-$K240)/365.25)),MAX(0,$L240*(1-((TODAY()-$K240)/365.25)/$P240)))))</f>
        <v/>
      </c>
      <c r="S240" s="18" t="str">
        <f aca="false">IF(OR($K240="",$P240=""),"",YEAR($K240)+ROUND($P240,0))</f>
        <v/>
      </c>
      <c r="T240" s="15"/>
      <c r="U240" s="17"/>
      <c r="V240" s="15"/>
      <c r="W240" s="21" t="str">
        <f aca="false">IF(OR($B240="",$I240="Disposed",AND($V240="",$K240=""),IF($U240&lt;&gt;"",$U240,IFERROR(INDEX(Lists!$C$2:$C$13,MATCH($C240,Lists!$A$2:$A$13,0)),""))=""),"",EDATE(IF($V240&lt;&gt;"",$V240,$K240),IF($U240&lt;&gt;"",$U240,IFERROR(INDEX(Lists!$C$2:$C$13,MATCH($C240,Lists!$A$2:$A$13,0)),""))))</f>
        <v/>
      </c>
      <c r="X240" s="14"/>
      <c r="Y240" s="15"/>
      <c r="Z240" s="21" t="str">
        <f aca="false">IF(OR($B240="",$I240="Disposed",$Y240=""),"",$Y240+Lists!$O$4)</f>
        <v/>
      </c>
      <c r="AA240" s="22" t="str">
        <f aca="true">IF($B240="","",IF($I240="Disposed","Disposed",IF(OR($I240="Out of order",$I240="Under repair"),"Out of action",IF(AND($W240&lt;&gt;"",$W240&lt;TODAY()),"Service overdue",IF(AND($Z240&lt;&gt;"",$Z240&lt;TODAY()),"Inspection overdue",IF(AND($T240&lt;&gt;"",$T240&lt;TODAY()),"Warranty expired",IF(AND($W240&lt;&gt;"",$W240&lt;=TODAY()+Lists!$O$2),"Service due soon",IF(AND($T240&lt;&gt;"",$T240&lt;=TODAY()+Lists!$O$3),"Warranty ending",IF(AND($S240&lt;&gt;"",$S240&lt;=YEAR(TODAY())),"Due for replacement","OK")))))))))</f>
        <v/>
      </c>
      <c r="AB240" s="23"/>
    </row>
    <row r="241" customFormat="false" ht="15" hidden="false" customHeight="false" outlineLevel="0" collapsed="false">
      <c r="A241" s="14"/>
      <c r="B241" s="14"/>
      <c r="C241" s="14"/>
      <c r="D241" s="14"/>
      <c r="E241" s="14"/>
      <c r="F241" s="14"/>
      <c r="G241" s="14"/>
      <c r="H241" s="14"/>
      <c r="I241" s="14"/>
      <c r="J241" s="14"/>
      <c r="K241" s="15"/>
      <c r="L241" s="16"/>
      <c r="M241" s="14"/>
      <c r="N241" s="17"/>
      <c r="O241" s="14"/>
      <c r="P241" s="18" t="str">
        <f aca="false">IF($B241="","",IF($N241&lt;&gt;"",$N241,IFERROR(INDEX(Lists!$B$2:$B$13,MATCH($C241,Lists!$A$2:$A$13,0)),"")))</f>
        <v/>
      </c>
      <c r="Q241" s="19" t="str">
        <f aca="true">IF(OR($B241="",$K241=""),"",(TODAY()-$K241)/365.25)</f>
        <v/>
      </c>
      <c r="R241" s="20" t="str">
        <f aca="true">IF(OR($B241="",$K241="",$L241="",$P241=""),"",IF($I241="Disposed",0,IF($O241="Diminishing value",IF($P241&lt;=2,MAX(0,$L241*(1-((TODAY()-$K241)/365.25)/$P241)),$L241*(1-2/$P241)^((TODAY()-$K241)/365.25)),MAX(0,$L241*(1-((TODAY()-$K241)/365.25)/$P241)))))</f>
        <v/>
      </c>
      <c r="S241" s="18" t="str">
        <f aca="false">IF(OR($K241="",$P241=""),"",YEAR($K241)+ROUND($P241,0))</f>
        <v/>
      </c>
      <c r="T241" s="15"/>
      <c r="U241" s="17"/>
      <c r="V241" s="15"/>
      <c r="W241" s="21" t="str">
        <f aca="false">IF(OR($B241="",$I241="Disposed",AND($V241="",$K241=""),IF($U241&lt;&gt;"",$U241,IFERROR(INDEX(Lists!$C$2:$C$13,MATCH($C241,Lists!$A$2:$A$13,0)),""))=""),"",EDATE(IF($V241&lt;&gt;"",$V241,$K241),IF($U241&lt;&gt;"",$U241,IFERROR(INDEX(Lists!$C$2:$C$13,MATCH($C241,Lists!$A$2:$A$13,0)),""))))</f>
        <v/>
      </c>
      <c r="X241" s="14"/>
      <c r="Y241" s="15"/>
      <c r="Z241" s="21" t="str">
        <f aca="false">IF(OR($B241="",$I241="Disposed",$Y241=""),"",$Y241+Lists!$O$4)</f>
        <v/>
      </c>
      <c r="AA241" s="22" t="str">
        <f aca="true">IF($B241="","",IF($I241="Disposed","Disposed",IF(OR($I241="Out of order",$I241="Under repair"),"Out of action",IF(AND($W241&lt;&gt;"",$W241&lt;TODAY()),"Service overdue",IF(AND($Z241&lt;&gt;"",$Z241&lt;TODAY()),"Inspection overdue",IF(AND($T241&lt;&gt;"",$T241&lt;TODAY()),"Warranty expired",IF(AND($W241&lt;&gt;"",$W241&lt;=TODAY()+Lists!$O$2),"Service due soon",IF(AND($T241&lt;&gt;"",$T241&lt;=TODAY()+Lists!$O$3),"Warranty ending",IF(AND($S241&lt;&gt;"",$S241&lt;=YEAR(TODAY())),"Due for replacement","OK")))))))))</f>
        <v/>
      </c>
      <c r="AB241" s="23"/>
    </row>
    <row r="242" customFormat="false" ht="15" hidden="false" customHeight="false" outlineLevel="0" collapsed="false">
      <c r="A242" s="14"/>
      <c r="B242" s="14"/>
      <c r="C242" s="14"/>
      <c r="D242" s="14"/>
      <c r="E242" s="14"/>
      <c r="F242" s="14"/>
      <c r="G242" s="14"/>
      <c r="H242" s="14"/>
      <c r="I242" s="14"/>
      <c r="J242" s="14"/>
      <c r="K242" s="15"/>
      <c r="L242" s="16"/>
      <c r="M242" s="14"/>
      <c r="N242" s="17"/>
      <c r="O242" s="14"/>
      <c r="P242" s="18" t="str">
        <f aca="false">IF($B242="","",IF($N242&lt;&gt;"",$N242,IFERROR(INDEX(Lists!$B$2:$B$13,MATCH($C242,Lists!$A$2:$A$13,0)),"")))</f>
        <v/>
      </c>
      <c r="Q242" s="19" t="str">
        <f aca="true">IF(OR($B242="",$K242=""),"",(TODAY()-$K242)/365.25)</f>
        <v/>
      </c>
      <c r="R242" s="20" t="str">
        <f aca="true">IF(OR($B242="",$K242="",$L242="",$P242=""),"",IF($I242="Disposed",0,IF($O242="Diminishing value",IF($P242&lt;=2,MAX(0,$L242*(1-((TODAY()-$K242)/365.25)/$P242)),$L242*(1-2/$P242)^((TODAY()-$K242)/365.25)),MAX(0,$L242*(1-((TODAY()-$K242)/365.25)/$P242)))))</f>
        <v/>
      </c>
      <c r="S242" s="18" t="str">
        <f aca="false">IF(OR($K242="",$P242=""),"",YEAR($K242)+ROUND($P242,0))</f>
        <v/>
      </c>
      <c r="T242" s="15"/>
      <c r="U242" s="17"/>
      <c r="V242" s="15"/>
      <c r="W242" s="21" t="str">
        <f aca="false">IF(OR($B242="",$I242="Disposed",AND($V242="",$K242=""),IF($U242&lt;&gt;"",$U242,IFERROR(INDEX(Lists!$C$2:$C$13,MATCH($C242,Lists!$A$2:$A$13,0)),""))=""),"",EDATE(IF($V242&lt;&gt;"",$V242,$K242),IF($U242&lt;&gt;"",$U242,IFERROR(INDEX(Lists!$C$2:$C$13,MATCH($C242,Lists!$A$2:$A$13,0)),""))))</f>
        <v/>
      </c>
      <c r="X242" s="14"/>
      <c r="Y242" s="15"/>
      <c r="Z242" s="21" t="str">
        <f aca="false">IF(OR($B242="",$I242="Disposed",$Y242=""),"",$Y242+Lists!$O$4)</f>
        <v/>
      </c>
      <c r="AA242" s="22" t="str">
        <f aca="true">IF($B242="","",IF($I242="Disposed","Disposed",IF(OR($I242="Out of order",$I242="Under repair"),"Out of action",IF(AND($W242&lt;&gt;"",$W242&lt;TODAY()),"Service overdue",IF(AND($Z242&lt;&gt;"",$Z242&lt;TODAY()),"Inspection overdue",IF(AND($T242&lt;&gt;"",$T242&lt;TODAY()),"Warranty expired",IF(AND($W242&lt;&gt;"",$W242&lt;=TODAY()+Lists!$O$2),"Service due soon",IF(AND($T242&lt;&gt;"",$T242&lt;=TODAY()+Lists!$O$3),"Warranty ending",IF(AND($S242&lt;&gt;"",$S242&lt;=YEAR(TODAY())),"Due for replacement","OK")))))))))</f>
        <v/>
      </c>
      <c r="AB242" s="23"/>
    </row>
    <row r="243" customFormat="false" ht="15" hidden="false" customHeight="false" outlineLevel="0" collapsed="false">
      <c r="A243" s="14"/>
      <c r="B243" s="14"/>
      <c r="C243" s="14"/>
      <c r="D243" s="14"/>
      <c r="E243" s="14"/>
      <c r="F243" s="14"/>
      <c r="G243" s="14"/>
      <c r="H243" s="14"/>
      <c r="I243" s="14"/>
      <c r="J243" s="14"/>
      <c r="K243" s="15"/>
      <c r="L243" s="16"/>
      <c r="M243" s="14"/>
      <c r="N243" s="17"/>
      <c r="O243" s="14"/>
      <c r="P243" s="18" t="str">
        <f aca="false">IF($B243="","",IF($N243&lt;&gt;"",$N243,IFERROR(INDEX(Lists!$B$2:$B$13,MATCH($C243,Lists!$A$2:$A$13,0)),"")))</f>
        <v/>
      </c>
      <c r="Q243" s="19" t="str">
        <f aca="true">IF(OR($B243="",$K243=""),"",(TODAY()-$K243)/365.25)</f>
        <v/>
      </c>
      <c r="R243" s="20" t="str">
        <f aca="true">IF(OR($B243="",$K243="",$L243="",$P243=""),"",IF($I243="Disposed",0,IF($O243="Diminishing value",IF($P243&lt;=2,MAX(0,$L243*(1-((TODAY()-$K243)/365.25)/$P243)),$L243*(1-2/$P243)^((TODAY()-$K243)/365.25)),MAX(0,$L243*(1-((TODAY()-$K243)/365.25)/$P243)))))</f>
        <v/>
      </c>
      <c r="S243" s="18" t="str">
        <f aca="false">IF(OR($K243="",$P243=""),"",YEAR($K243)+ROUND($P243,0))</f>
        <v/>
      </c>
      <c r="T243" s="15"/>
      <c r="U243" s="17"/>
      <c r="V243" s="15"/>
      <c r="W243" s="21" t="str">
        <f aca="false">IF(OR($B243="",$I243="Disposed",AND($V243="",$K243=""),IF($U243&lt;&gt;"",$U243,IFERROR(INDEX(Lists!$C$2:$C$13,MATCH($C243,Lists!$A$2:$A$13,0)),""))=""),"",EDATE(IF($V243&lt;&gt;"",$V243,$K243),IF($U243&lt;&gt;"",$U243,IFERROR(INDEX(Lists!$C$2:$C$13,MATCH($C243,Lists!$A$2:$A$13,0)),""))))</f>
        <v/>
      </c>
      <c r="X243" s="14"/>
      <c r="Y243" s="15"/>
      <c r="Z243" s="21" t="str">
        <f aca="false">IF(OR($B243="",$I243="Disposed",$Y243=""),"",$Y243+Lists!$O$4)</f>
        <v/>
      </c>
      <c r="AA243" s="22" t="str">
        <f aca="true">IF($B243="","",IF($I243="Disposed","Disposed",IF(OR($I243="Out of order",$I243="Under repair"),"Out of action",IF(AND($W243&lt;&gt;"",$W243&lt;TODAY()),"Service overdue",IF(AND($Z243&lt;&gt;"",$Z243&lt;TODAY()),"Inspection overdue",IF(AND($T243&lt;&gt;"",$T243&lt;TODAY()),"Warranty expired",IF(AND($W243&lt;&gt;"",$W243&lt;=TODAY()+Lists!$O$2),"Service due soon",IF(AND($T243&lt;&gt;"",$T243&lt;=TODAY()+Lists!$O$3),"Warranty ending",IF(AND($S243&lt;&gt;"",$S243&lt;=YEAR(TODAY())),"Due for replacement","OK")))))))))</f>
        <v/>
      </c>
      <c r="AB243" s="23"/>
    </row>
    <row r="244" customFormat="false" ht="15" hidden="false" customHeight="false" outlineLevel="0" collapsed="false">
      <c r="A244" s="14"/>
      <c r="B244" s="14"/>
      <c r="C244" s="14"/>
      <c r="D244" s="14"/>
      <c r="E244" s="14"/>
      <c r="F244" s="14"/>
      <c r="G244" s="14"/>
      <c r="H244" s="14"/>
      <c r="I244" s="14"/>
      <c r="J244" s="14"/>
      <c r="K244" s="15"/>
      <c r="L244" s="16"/>
      <c r="M244" s="14"/>
      <c r="N244" s="17"/>
      <c r="O244" s="14"/>
      <c r="P244" s="18" t="str">
        <f aca="false">IF($B244="","",IF($N244&lt;&gt;"",$N244,IFERROR(INDEX(Lists!$B$2:$B$13,MATCH($C244,Lists!$A$2:$A$13,0)),"")))</f>
        <v/>
      </c>
      <c r="Q244" s="19" t="str">
        <f aca="true">IF(OR($B244="",$K244=""),"",(TODAY()-$K244)/365.25)</f>
        <v/>
      </c>
      <c r="R244" s="20" t="str">
        <f aca="true">IF(OR($B244="",$K244="",$L244="",$P244=""),"",IF($I244="Disposed",0,IF($O244="Diminishing value",IF($P244&lt;=2,MAX(0,$L244*(1-((TODAY()-$K244)/365.25)/$P244)),$L244*(1-2/$P244)^((TODAY()-$K244)/365.25)),MAX(0,$L244*(1-((TODAY()-$K244)/365.25)/$P244)))))</f>
        <v/>
      </c>
      <c r="S244" s="18" t="str">
        <f aca="false">IF(OR($K244="",$P244=""),"",YEAR($K244)+ROUND($P244,0))</f>
        <v/>
      </c>
      <c r="T244" s="15"/>
      <c r="U244" s="17"/>
      <c r="V244" s="15"/>
      <c r="W244" s="21" t="str">
        <f aca="false">IF(OR($B244="",$I244="Disposed",AND($V244="",$K244=""),IF($U244&lt;&gt;"",$U244,IFERROR(INDEX(Lists!$C$2:$C$13,MATCH($C244,Lists!$A$2:$A$13,0)),""))=""),"",EDATE(IF($V244&lt;&gt;"",$V244,$K244),IF($U244&lt;&gt;"",$U244,IFERROR(INDEX(Lists!$C$2:$C$13,MATCH($C244,Lists!$A$2:$A$13,0)),""))))</f>
        <v/>
      </c>
      <c r="X244" s="14"/>
      <c r="Y244" s="15"/>
      <c r="Z244" s="21" t="str">
        <f aca="false">IF(OR($B244="",$I244="Disposed",$Y244=""),"",$Y244+Lists!$O$4)</f>
        <v/>
      </c>
      <c r="AA244" s="22" t="str">
        <f aca="true">IF($B244="","",IF($I244="Disposed","Disposed",IF(OR($I244="Out of order",$I244="Under repair"),"Out of action",IF(AND($W244&lt;&gt;"",$W244&lt;TODAY()),"Service overdue",IF(AND($Z244&lt;&gt;"",$Z244&lt;TODAY()),"Inspection overdue",IF(AND($T244&lt;&gt;"",$T244&lt;TODAY()),"Warranty expired",IF(AND($W244&lt;&gt;"",$W244&lt;=TODAY()+Lists!$O$2),"Service due soon",IF(AND($T244&lt;&gt;"",$T244&lt;=TODAY()+Lists!$O$3),"Warranty ending",IF(AND($S244&lt;&gt;"",$S244&lt;=YEAR(TODAY())),"Due for replacement","OK")))))))))</f>
        <v/>
      </c>
      <c r="AB244" s="23"/>
    </row>
    <row r="245" customFormat="false" ht="15" hidden="false" customHeight="false" outlineLevel="0" collapsed="false">
      <c r="A245" s="14"/>
      <c r="B245" s="14"/>
      <c r="C245" s="14"/>
      <c r="D245" s="14"/>
      <c r="E245" s="14"/>
      <c r="F245" s="14"/>
      <c r="G245" s="14"/>
      <c r="H245" s="14"/>
      <c r="I245" s="14"/>
      <c r="J245" s="14"/>
      <c r="K245" s="15"/>
      <c r="L245" s="16"/>
      <c r="M245" s="14"/>
      <c r="N245" s="17"/>
      <c r="O245" s="14"/>
      <c r="P245" s="18" t="str">
        <f aca="false">IF($B245="","",IF($N245&lt;&gt;"",$N245,IFERROR(INDEX(Lists!$B$2:$B$13,MATCH($C245,Lists!$A$2:$A$13,0)),"")))</f>
        <v/>
      </c>
      <c r="Q245" s="19" t="str">
        <f aca="true">IF(OR($B245="",$K245=""),"",(TODAY()-$K245)/365.25)</f>
        <v/>
      </c>
      <c r="R245" s="20" t="str">
        <f aca="true">IF(OR($B245="",$K245="",$L245="",$P245=""),"",IF($I245="Disposed",0,IF($O245="Diminishing value",IF($P245&lt;=2,MAX(0,$L245*(1-((TODAY()-$K245)/365.25)/$P245)),$L245*(1-2/$P245)^((TODAY()-$K245)/365.25)),MAX(0,$L245*(1-((TODAY()-$K245)/365.25)/$P245)))))</f>
        <v/>
      </c>
      <c r="S245" s="18" t="str">
        <f aca="false">IF(OR($K245="",$P245=""),"",YEAR($K245)+ROUND($P245,0))</f>
        <v/>
      </c>
      <c r="T245" s="15"/>
      <c r="U245" s="17"/>
      <c r="V245" s="15"/>
      <c r="W245" s="21" t="str">
        <f aca="false">IF(OR($B245="",$I245="Disposed",AND($V245="",$K245=""),IF($U245&lt;&gt;"",$U245,IFERROR(INDEX(Lists!$C$2:$C$13,MATCH($C245,Lists!$A$2:$A$13,0)),""))=""),"",EDATE(IF($V245&lt;&gt;"",$V245,$K245),IF($U245&lt;&gt;"",$U245,IFERROR(INDEX(Lists!$C$2:$C$13,MATCH($C245,Lists!$A$2:$A$13,0)),""))))</f>
        <v/>
      </c>
      <c r="X245" s="14"/>
      <c r="Y245" s="15"/>
      <c r="Z245" s="21" t="str">
        <f aca="false">IF(OR($B245="",$I245="Disposed",$Y245=""),"",$Y245+Lists!$O$4)</f>
        <v/>
      </c>
      <c r="AA245" s="22" t="str">
        <f aca="true">IF($B245="","",IF($I245="Disposed","Disposed",IF(OR($I245="Out of order",$I245="Under repair"),"Out of action",IF(AND($W245&lt;&gt;"",$W245&lt;TODAY()),"Service overdue",IF(AND($Z245&lt;&gt;"",$Z245&lt;TODAY()),"Inspection overdue",IF(AND($T245&lt;&gt;"",$T245&lt;TODAY()),"Warranty expired",IF(AND($W245&lt;&gt;"",$W245&lt;=TODAY()+Lists!$O$2),"Service due soon",IF(AND($T245&lt;&gt;"",$T245&lt;=TODAY()+Lists!$O$3),"Warranty ending",IF(AND($S245&lt;&gt;"",$S245&lt;=YEAR(TODAY())),"Due for replacement","OK")))))))))</f>
        <v/>
      </c>
      <c r="AB245" s="23"/>
    </row>
    <row r="246" customFormat="false" ht="15" hidden="false" customHeight="false" outlineLevel="0" collapsed="false">
      <c r="A246" s="14"/>
      <c r="B246" s="14"/>
      <c r="C246" s="14"/>
      <c r="D246" s="14"/>
      <c r="E246" s="14"/>
      <c r="F246" s="14"/>
      <c r="G246" s="14"/>
      <c r="H246" s="14"/>
      <c r="I246" s="14"/>
      <c r="J246" s="14"/>
      <c r="K246" s="15"/>
      <c r="L246" s="16"/>
      <c r="M246" s="14"/>
      <c r="N246" s="17"/>
      <c r="O246" s="14"/>
      <c r="P246" s="18" t="str">
        <f aca="false">IF($B246="","",IF($N246&lt;&gt;"",$N246,IFERROR(INDEX(Lists!$B$2:$B$13,MATCH($C246,Lists!$A$2:$A$13,0)),"")))</f>
        <v/>
      </c>
      <c r="Q246" s="19" t="str">
        <f aca="true">IF(OR($B246="",$K246=""),"",(TODAY()-$K246)/365.25)</f>
        <v/>
      </c>
      <c r="R246" s="20" t="str">
        <f aca="true">IF(OR($B246="",$K246="",$L246="",$P246=""),"",IF($I246="Disposed",0,IF($O246="Diminishing value",IF($P246&lt;=2,MAX(0,$L246*(1-((TODAY()-$K246)/365.25)/$P246)),$L246*(1-2/$P246)^((TODAY()-$K246)/365.25)),MAX(0,$L246*(1-((TODAY()-$K246)/365.25)/$P246)))))</f>
        <v/>
      </c>
      <c r="S246" s="18" t="str">
        <f aca="false">IF(OR($K246="",$P246=""),"",YEAR($K246)+ROUND($P246,0))</f>
        <v/>
      </c>
      <c r="T246" s="15"/>
      <c r="U246" s="17"/>
      <c r="V246" s="15"/>
      <c r="W246" s="21" t="str">
        <f aca="false">IF(OR($B246="",$I246="Disposed",AND($V246="",$K246=""),IF($U246&lt;&gt;"",$U246,IFERROR(INDEX(Lists!$C$2:$C$13,MATCH($C246,Lists!$A$2:$A$13,0)),""))=""),"",EDATE(IF($V246&lt;&gt;"",$V246,$K246),IF($U246&lt;&gt;"",$U246,IFERROR(INDEX(Lists!$C$2:$C$13,MATCH($C246,Lists!$A$2:$A$13,0)),""))))</f>
        <v/>
      </c>
      <c r="X246" s="14"/>
      <c r="Y246" s="15"/>
      <c r="Z246" s="21" t="str">
        <f aca="false">IF(OR($B246="",$I246="Disposed",$Y246=""),"",$Y246+Lists!$O$4)</f>
        <v/>
      </c>
      <c r="AA246" s="22" t="str">
        <f aca="true">IF($B246="","",IF($I246="Disposed","Disposed",IF(OR($I246="Out of order",$I246="Under repair"),"Out of action",IF(AND($W246&lt;&gt;"",$W246&lt;TODAY()),"Service overdue",IF(AND($Z246&lt;&gt;"",$Z246&lt;TODAY()),"Inspection overdue",IF(AND($T246&lt;&gt;"",$T246&lt;TODAY()),"Warranty expired",IF(AND($W246&lt;&gt;"",$W246&lt;=TODAY()+Lists!$O$2),"Service due soon",IF(AND($T246&lt;&gt;"",$T246&lt;=TODAY()+Lists!$O$3),"Warranty ending",IF(AND($S246&lt;&gt;"",$S246&lt;=YEAR(TODAY())),"Due for replacement","OK")))))))))</f>
        <v/>
      </c>
      <c r="AB246" s="23"/>
    </row>
    <row r="247" customFormat="false" ht="15" hidden="false" customHeight="false" outlineLevel="0" collapsed="false">
      <c r="A247" s="14"/>
      <c r="B247" s="14"/>
      <c r="C247" s="14"/>
      <c r="D247" s="14"/>
      <c r="E247" s="14"/>
      <c r="F247" s="14"/>
      <c r="G247" s="14"/>
      <c r="H247" s="14"/>
      <c r="I247" s="14"/>
      <c r="J247" s="14"/>
      <c r="K247" s="15"/>
      <c r="L247" s="16"/>
      <c r="M247" s="14"/>
      <c r="N247" s="17"/>
      <c r="O247" s="14"/>
      <c r="P247" s="18" t="str">
        <f aca="false">IF($B247="","",IF($N247&lt;&gt;"",$N247,IFERROR(INDEX(Lists!$B$2:$B$13,MATCH($C247,Lists!$A$2:$A$13,0)),"")))</f>
        <v/>
      </c>
      <c r="Q247" s="19" t="str">
        <f aca="true">IF(OR($B247="",$K247=""),"",(TODAY()-$K247)/365.25)</f>
        <v/>
      </c>
      <c r="R247" s="20" t="str">
        <f aca="true">IF(OR($B247="",$K247="",$L247="",$P247=""),"",IF($I247="Disposed",0,IF($O247="Diminishing value",IF($P247&lt;=2,MAX(0,$L247*(1-((TODAY()-$K247)/365.25)/$P247)),$L247*(1-2/$P247)^((TODAY()-$K247)/365.25)),MAX(0,$L247*(1-((TODAY()-$K247)/365.25)/$P247)))))</f>
        <v/>
      </c>
      <c r="S247" s="18" t="str">
        <f aca="false">IF(OR($K247="",$P247=""),"",YEAR($K247)+ROUND($P247,0))</f>
        <v/>
      </c>
      <c r="T247" s="15"/>
      <c r="U247" s="17"/>
      <c r="V247" s="15"/>
      <c r="W247" s="21" t="str">
        <f aca="false">IF(OR($B247="",$I247="Disposed",AND($V247="",$K247=""),IF($U247&lt;&gt;"",$U247,IFERROR(INDEX(Lists!$C$2:$C$13,MATCH($C247,Lists!$A$2:$A$13,0)),""))=""),"",EDATE(IF($V247&lt;&gt;"",$V247,$K247),IF($U247&lt;&gt;"",$U247,IFERROR(INDEX(Lists!$C$2:$C$13,MATCH($C247,Lists!$A$2:$A$13,0)),""))))</f>
        <v/>
      </c>
      <c r="X247" s="14"/>
      <c r="Y247" s="15"/>
      <c r="Z247" s="21" t="str">
        <f aca="false">IF(OR($B247="",$I247="Disposed",$Y247=""),"",$Y247+Lists!$O$4)</f>
        <v/>
      </c>
      <c r="AA247" s="22" t="str">
        <f aca="true">IF($B247="","",IF($I247="Disposed","Disposed",IF(OR($I247="Out of order",$I247="Under repair"),"Out of action",IF(AND($W247&lt;&gt;"",$W247&lt;TODAY()),"Service overdue",IF(AND($Z247&lt;&gt;"",$Z247&lt;TODAY()),"Inspection overdue",IF(AND($T247&lt;&gt;"",$T247&lt;TODAY()),"Warranty expired",IF(AND($W247&lt;&gt;"",$W247&lt;=TODAY()+Lists!$O$2),"Service due soon",IF(AND($T247&lt;&gt;"",$T247&lt;=TODAY()+Lists!$O$3),"Warranty ending",IF(AND($S247&lt;&gt;"",$S247&lt;=YEAR(TODAY())),"Due for replacement","OK")))))))))</f>
        <v/>
      </c>
      <c r="AB247" s="23"/>
    </row>
    <row r="248" customFormat="false" ht="15" hidden="false" customHeight="false" outlineLevel="0" collapsed="false">
      <c r="A248" s="14"/>
      <c r="B248" s="14"/>
      <c r="C248" s="14"/>
      <c r="D248" s="14"/>
      <c r="E248" s="14"/>
      <c r="F248" s="14"/>
      <c r="G248" s="14"/>
      <c r="H248" s="14"/>
      <c r="I248" s="14"/>
      <c r="J248" s="14"/>
      <c r="K248" s="15"/>
      <c r="L248" s="16"/>
      <c r="M248" s="14"/>
      <c r="N248" s="17"/>
      <c r="O248" s="14"/>
      <c r="P248" s="18" t="str">
        <f aca="false">IF($B248="","",IF($N248&lt;&gt;"",$N248,IFERROR(INDEX(Lists!$B$2:$B$13,MATCH($C248,Lists!$A$2:$A$13,0)),"")))</f>
        <v/>
      </c>
      <c r="Q248" s="19" t="str">
        <f aca="true">IF(OR($B248="",$K248=""),"",(TODAY()-$K248)/365.25)</f>
        <v/>
      </c>
      <c r="R248" s="20" t="str">
        <f aca="true">IF(OR($B248="",$K248="",$L248="",$P248=""),"",IF($I248="Disposed",0,IF($O248="Diminishing value",IF($P248&lt;=2,MAX(0,$L248*(1-((TODAY()-$K248)/365.25)/$P248)),$L248*(1-2/$P248)^((TODAY()-$K248)/365.25)),MAX(0,$L248*(1-((TODAY()-$K248)/365.25)/$P248)))))</f>
        <v/>
      </c>
      <c r="S248" s="18" t="str">
        <f aca="false">IF(OR($K248="",$P248=""),"",YEAR($K248)+ROUND($P248,0))</f>
        <v/>
      </c>
      <c r="T248" s="15"/>
      <c r="U248" s="17"/>
      <c r="V248" s="15"/>
      <c r="W248" s="21" t="str">
        <f aca="false">IF(OR($B248="",$I248="Disposed",AND($V248="",$K248=""),IF($U248&lt;&gt;"",$U248,IFERROR(INDEX(Lists!$C$2:$C$13,MATCH($C248,Lists!$A$2:$A$13,0)),""))=""),"",EDATE(IF($V248&lt;&gt;"",$V248,$K248),IF($U248&lt;&gt;"",$U248,IFERROR(INDEX(Lists!$C$2:$C$13,MATCH($C248,Lists!$A$2:$A$13,0)),""))))</f>
        <v/>
      </c>
      <c r="X248" s="14"/>
      <c r="Y248" s="15"/>
      <c r="Z248" s="21" t="str">
        <f aca="false">IF(OR($B248="",$I248="Disposed",$Y248=""),"",$Y248+Lists!$O$4)</f>
        <v/>
      </c>
      <c r="AA248" s="22" t="str">
        <f aca="true">IF($B248="","",IF($I248="Disposed","Disposed",IF(OR($I248="Out of order",$I248="Under repair"),"Out of action",IF(AND($W248&lt;&gt;"",$W248&lt;TODAY()),"Service overdue",IF(AND($Z248&lt;&gt;"",$Z248&lt;TODAY()),"Inspection overdue",IF(AND($T248&lt;&gt;"",$T248&lt;TODAY()),"Warranty expired",IF(AND($W248&lt;&gt;"",$W248&lt;=TODAY()+Lists!$O$2),"Service due soon",IF(AND($T248&lt;&gt;"",$T248&lt;=TODAY()+Lists!$O$3),"Warranty ending",IF(AND($S248&lt;&gt;"",$S248&lt;=YEAR(TODAY())),"Due for replacement","OK")))))))))</f>
        <v/>
      </c>
      <c r="AB248" s="23"/>
    </row>
    <row r="249" customFormat="false" ht="15" hidden="false" customHeight="false" outlineLevel="0" collapsed="false">
      <c r="A249" s="14"/>
      <c r="B249" s="14"/>
      <c r="C249" s="14"/>
      <c r="D249" s="14"/>
      <c r="E249" s="14"/>
      <c r="F249" s="14"/>
      <c r="G249" s="14"/>
      <c r="H249" s="14"/>
      <c r="I249" s="14"/>
      <c r="J249" s="14"/>
      <c r="K249" s="15"/>
      <c r="L249" s="16"/>
      <c r="M249" s="14"/>
      <c r="N249" s="17"/>
      <c r="O249" s="14"/>
      <c r="P249" s="18" t="str">
        <f aca="false">IF($B249="","",IF($N249&lt;&gt;"",$N249,IFERROR(INDEX(Lists!$B$2:$B$13,MATCH($C249,Lists!$A$2:$A$13,0)),"")))</f>
        <v/>
      </c>
      <c r="Q249" s="19" t="str">
        <f aca="true">IF(OR($B249="",$K249=""),"",(TODAY()-$K249)/365.25)</f>
        <v/>
      </c>
      <c r="R249" s="20" t="str">
        <f aca="true">IF(OR($B249="",$K249="",$L249="",$P249=""),"",IF($I249="Disposed",0,IF($O249="Diminishing value",IF($P249&lt;=2,MAX(0,$L249*(1-((TODAY()-$K249)/365.25)/$P249)),$L249*(1-2/$P249)^((TODAY()-$K249)/365.25)),MAX(0,$L249*(1-((TODAY()-$K249)/365.25)/$P249)))))</f>
        <v/>
      </c>
      <c r="S249" s="18" t="str">
        <f aca="false">IF(OR($K249="",$P249=""),"",YEAR($K249)+ROUND($P249,0))</f>
        <v/>
      </c>
      <c r="T249" s="15"/>
      <c r="U249" s="17"/>
      <c r="V249" s="15"/>
      <c r="W249" s="21" t="str">
        <f aca="false">IF(OR($B249="",$I249="Disposed",AND($V249="",$K249=""),IF($U249&lt;&gt;"",$U249,IFERROR(INDEX(Lists!$C$2:$C$13,MATCH($C249,Lists!$A$2:$A$13,0)),""))=""),"",EDATE(IF($V249&lt;&gt;"",$V249,$K249),IF($U249&lt;&gt;"",$U249,IFERROR(INDEX(Lists!$C$2:$C$13,MATCH($C249,Lists!$A$2:$A$13,0)),""))))</f>
        <v/>
      </c>
      <c r="X249" s="14"/>
      <c r="Y249" s="15"/>
      <c r="Z249" s="21" t="str">
        <f aca="false">IF(OR($B249="",$I249="Disposed",$Y249=""),"",$Y249+Lists!$O$4)</f>
        <v/>
      </c>
      <c r="AA249" s="22" t="str">
        <f aca="true">IF($B249="","",IF($I249="Disposed","Disposed",IF(OR($I249="Out of order",$I249="Under repair"),"Out of action",IF(AND($W249&lt;&gt;"",$W249&lt;TODAY()),"Service overdue",IF(AND($Z249&lt;&gt;"",$Z249&lt;TODAY()),"Inspection overdue",IF(AND($T249&lt;&gt;"",$T249&lt;TODAY()),"Warranty expired",IF(AND($W249&lt;&gt;"",$W249&lt;=TODAY()+Lists!$O$2),"Service due soon",IF(AND($T249&lt;&gt;"",$T249&lt;=TODAY()+Lists!$O$3),"Warranty ending",IF(AND($S249&lt;&gt;"",$S249&lt;=YEAR(TODAY())),"Due for replacement","OK")))))))))</f>
        <v/>
      </c>
      <c r="AB249" s="23"/>
    </row>
    <row r="250" customFormat="false" ht="15" hidden="false" customHeight="false" outlineLevel="0" collapsed="false">
      <c r="A250" s="14"/>
      <c r="B250" s="14"/>
      <c r="C250" s="14"/>
      <c r="D250" s="14"/>
      <c r="E250" s="14"/>
      <c r="F250" s="14"/>
      <c r="G250" s="14"/>
      <c r="H250" s="14"/>
      <c r="I250" s="14"/>
      <c r="J250" s="14"/>
      <c r="K250" s="15"/>
      <c r="L250" s="16"/>
      <c r="M250" s="14"/>
      <c r="N250" s="17"/>
      <c r="O250" s="14"/>
      <c r="P250" s="18" t="str">
        <f aca="false">IF($B250="","",IF($N250&lt;&gt;"",$N250,IFERROR(INDEX(Lists!$B$2:$B$13,MATCH($C250,Lists!$A$2:$A$13,0)),"")))</f>
        <v/>
      </c>
      <c r="Q250" s="19" t="str">
        <f aca="true">IF(OR($B250="",$K250=""),"",(TODAY()-$K250)/365.25)</f>
        <v/>
      </c>
      <c r="R250" s="20" t="str">
        <f aca="true">IF(OR($B250="",$K250="",$L250="",$P250=""),"",IF($I250="Disposed",0,IF($O250="Diminishing value",IF($P250&lt;=2,MAX(0,$L250*(1-((TODAY()-$K250)/365.25)/$P250)),$L250*(1-2/$P250)^((TODAY()-$K250)/365.25)),MAX(0,$L250*(1-((TODAY()-$K250)/365.25)/$P250)))))</f>
        <v/>
      </c>
      <c r="S250" s="18" t="str">
        <f aca="false">IF(OR($K250="",$P250=""),"",YEAR($K250)+ROUND($P250,0))</f>
        <v/>
      </c>
      <c r="T250" s="15"/>
      <c r="U250" s="17"/>
      <c r="V250" s="15"/>
      <c r="W250" s="21" t="str">
        <f aca="false">IF(OR($B250="",$I250="Disposed",AND($V250="",$K250=""),IF($U250&lt;&gt;"",$U250,IFERROR(INDEX(Lists!$C$2:$C$13,MATCH($C250,Lists!$A$2:$A$13,0)),""))=""),"",EDATE(IF($V250&lt;&gt;"",$V250,$K250),IF($U250&lt;&gt;"",$U250,IFERROR(INDEX(Lists!$C$2:$C$13,MATCH($C250,Lists!$A$2:$A$13,0)),""))))</f>
        <v/>
      </c>
      <c r="X250" s="14"/>
      <c r="Y250" s="15"/>
      <c r="Z250" s="21" t="str">
        <f aca="false">IF(OR($B250="",$I250="Disposed",$Y250=""),"",$Y250+Lists!$O$4)</f>
        <v/>
      </c>
      <c r="AA250" s="22" t="str">
        <f aca="true">IF($B250="","",IF($I250="Disposed","Disposed",IF(OR($I250="Out of order",$I250="Under repair"),"Out of action",IF(AND($W250&lt;&gt;"",$W250&lt;TODAY()),"Service overdue",IF(AND($Z250&lt;&gt;"",$Z250&lt;TODAY()),"Inspection overdue",IF(AND($T250&lt;&gt;"",$T250&lt;TODAY()),"Warranty expired",IF(AND($W250&lt;&gt;"",$W250&lt;=TODAY()+Lists!$O$2),"Service due soon",IF(AND($T250&lt;&gt;"",$T250&lt;=TODAY()+Lists!$O$3),"Warranty ending",IF(AND($S250&lt;&gt;"",$S250&lt;=YEAR(TODAY())),"Due for replacement","OK")))))))))</f>
        <v/>
      </c>
      <c r="AB250" s="23"/>
    </row>
    <row r="251" customFormat="false" ht="15" hidden="false" customHeight="false" outlineLevel="0" collapsed="false">
      <c r="A251" s="14"/>
      <c r="B251" s="14"/>
      <c r="C251" s="14"/>
      <c r="D251" s="14"/>
      <c r="E251" s="14"/>
      <c r="F251" s="14"/>
      <c r="G251" s="14"/>
      <c r="H251" s="14"/>
      <c r="I251" s="14"/>
      <c r="J251" s="14"/>
      <c r="K251" s="15"/>
      <c r="L251" s="16"/>
      <c r="M251" s="14"/>
      <c r="N251" s="17"/>
      <c r="O251" s="14"/>
      <c r="P251" s="18" t="str">
        <f aca="false">IF($B251="","",IF($N251&lt;&gt;"",$N251,IFERROR(INDEX(Lists!$B$2:$B$13,MATCH($C251,Lists!$A$2:$A$13,0)),"")))</f>
        <v/>
      </c>
      <c r="Q251" s="19" t="str">
        <f aca="true">IF(OR($B251="",$K251=""),"",(TODAY()-$K251)/365.25)</f>
        <v/>
      </c>
      <c r="R251" s="20" t="str">
        <f aca="true">IF(OR($B251="",$K251="",$L251="",$P251=""),"",IF($I251="Disposed",0,IF($O251="Diminishing value",IF($P251&lt;=2,MAX(0,$L251*(1-((TODAY()-$K251)/365.25)/$P251)),$L251*(1-2/$P251)^((TODAY()-$K251)/365.25)),MAX(0,$L251*(1-((TODAY()-$K251)/365.25)/$P251)))))</f>
        <v/>
      </c>
      <c r="S251" s="18" t="str">
        <f aca="false">IF(OR($K251="",$P251=""),"",YEAR($K251)+ROUND($P251,0))</f>
        <v/>
      </c>
      <c r="T251" s="15"/>
      <c r="U251" s="17"/>
      <c r="V251" s="15"/>
      <c r="W251" s="21" t="str">
        <f aca="false">IF(OR($B251="",$I251="Disposed",AND($V251="",$K251=""),IF($U251&lt;&gt;"",$U251,IFERROR(INDEX(Lists!$C$2:$C$13,MATCH($C251,Lists!$A$2:$A$13,0)),""))=""),"",EDATE(IF($V251&lt;&gt;"",$V251,$K251),IF($U251&lt;&gt;"",$U251,IFERROR(INDEX(Lists!$C$2:$C$13,MATCH($C251,Lists!$A$2:$A$13,0)),""))))</f>
        <v/>
      </c>
      <c r="X251" s="14"/>
      <c r="Y251" s="15"/>
      <c r="Z251" s="21" t="str">
        <f aca="false">IF(OR($B251="",$I251="Disposed",$Y251=""),"",$Y251+Lists!$O$4)</f>
        <v/>
      </c>
      <c r="AA251" s="22" t="str">
        <f aca="true">IF($B251="","",IF($I251="Disposed","Disposed",IF(OR($I251="Out of order",$I251="Under repair"),"Out of action",IF(AND($W251&lt;&gt;"",$W251&lt;TODAY()),"Service overdue",IF(AND($Z251&lt;&gt;"",$Z251&lt;TODAY()),"Inspection overdue",IF(AND($T251&lt;&gt;"",$T251&lt;TODAY()),"Warranty expired",IF(AND($W251&lt;&gt;"",$W251&lt;=TODAY()+Lists!$O$2),"Service due soon",IF(AND($T251&lt;&gt;"",$T251&lt;=TODAY()+Lists!$O$3),"Warranty ending",IF(AND($S251&lt;&gt;"",$S251&lt;=YEAR(TODAY())),"Due for replacement","OK")))))))))</f>
        <v/>
      </c>
      <c r="AB251" s="23"/>
    </row>
    <row r="252" customFormat="false" ht="15" hidden="false" customHeight="false" outlineLevel="0" collapsed="false">
      <c r="A252" s="14"/>
      <c r="B252" s="14"/>
      <c r="C252" s="14"/>
      <c r="D252" s="14"/>
      <c r="E252" s="14"/>
      <c r="F252" s="14"/>
      <c r="G252" s="14"/>
      <c r="H252" s="14"/>
      <c r="I252" s="14"/>
      <c r="J252" s="14"/>
      <c r="K252" s="15"/>
      <c r="L252" s="16"/>
      <c r="M252" s="14"/>
      <c r="N252" s="17"/>
      <c r="O252" s="14"/>
      <c r="P252" s="18" t="str">
        <f aca="false">IF($B252="","",IF($N252&lt;&gt;"",$N252,IFERROR(INDEX(Lists!$B$2:$B$13,MATCH($C252,Lists!$A$2:$A$13,0)),"")))</f>
        <v/>
      </c>
      <c r="Q252" s="19" t="str">
        <f aca="true">IF(OR($B252="",$K252=""),"",(TODAY()-$K252)/365.25)</f>
        <v/>
      </c>
      <c r="R252" s="20" t="str">
        <f aca="true">IF(OR($B252="",$K252="",$L252="",$P252=""),"",IF($I252="Disposed",0,IF($O252="Diminishing value",IF($P252&lt;=2,MAX(0,$L252*(1-((TODAY()-$K252)/365.25)/$P252)),$L252*(1-2/$P252)^((TODAY()-$K252)/365.25)),MAX(0,$L252*(1-((TODAY()-$K252)/365.25)/$P252)))))</f>
        <v/>
      </c>
      <c r="S252" s="18" t="str">
        <f aca="false">IF(OR($K252="",$P252=""),"",YEAR($K252)+ROUND($P252,0))</f>
        <v/>
      </c>
      <c r="T252" s="15"/>
      <c r="U252" s="17"/>
      <c r="V252" s="15"/>
      <c r="W252" s="21" t="str">
        <f aca="false">IF(OR($B252="",$I252="Disposed",AND($V252="",$K252=""),IF($U252&lt;&gt;"",$U252,IFERROR(INDEX(Lists!$C$2:$C$13,MATCH($C252,Lists!$A$2:$A$13,0)),""))=""),"",EDATE(IF($V252&lt;&gt;"",$V252,$K252),IF($U252&lt;&gt;"",$U252,IFERROR(INDEX(Lists!$C$2:$C$13,MATCH($C252,Lists!$A$2:$A$13,0)),""))))</f>
        <v/>
      </c>
      <c r="X252" s="14"/>
      <c r="Y252" s="15"/>
      <c r="Z252" s="21" t="str">
        <f aca="false">IF(OR($B252="",$I252="Disposed",$Y252=""),"",$Y252+Lists!$O$4)</f>
        <v/>
      </c>
      <c r="AA252" s="22" t="str">
        <f aca="true">IF($B252="","",IF($I252="Disposed","Disposed",IF(OR($I252="Out of order",$I252="Under repair"),"Out of action",IF(AND($W252&lt;&gt;"",$W252&lt;TODAY()),"Service overdue",IF(AND($Z252&lt;&gt;"",$Z252&lt;TODAY()),"Inspection overdue",IF(AND($T252&lt;&gt;"",$T252&lt;TODAY()),"Warranty expired",IF(AND($W252&lt;&gt;"",$W252&lt;=TODAY()+Lists!$O$2),"Service due soon",IF(AND($T252&lt;&gt;"",$T252&lt;=TODAY()+Lists!$O$3),"Warranty ending",IF(AND($S252&lt;&gt;"",$S252&lt;=YEAR(TODAY())),"Due for replacement","OK")))))))))</f>
        <v/>
      </c>
      <c r="AB252" s="23"/>
    </row>
    <row r="253" customFormat="false" ht="15" hidden="false" customHeight="false" outlineLevel="0" collapsed="false">
      <c r="A253" s="14"/>
      <c r="B253" s="14"/>
      <c r="C253" s="14"/>
      <c r="D253" s="14"/>
      <c r="E253" s="14"/>
      <c r="F253" s="14"/>
      <c r="G253" s="14"/>
      <c r="H253" s="14"/>
      <c r="I253" s="14"/>
      <c r="J253" s="14"/>
      <c r="K253" s="15"/>
      <c r="L253" s="16"/>
      <c r="M253" s="14"/>
      <c r="N253" s="17"/>
      <c r="O253" s="14"/>
      <c r="P253" s="18" t="str">
        <f aca="false">IF($B253="","",IF($N253&lt;&gt;"",$N253,IFERROR(INDEX(Lists!$B$2:$B$13,MATCH($C253,Lists!$A$2:$A$13,0)),"")))</f>
        <v/>
      </c>
      <c r="Q253" s="19" t="str">
        <f aca="true">IF(OR($B253="",$K253=""),"",(TODAY()-$K253)/365.25)</f>
        <v/>
      </c>
      <c r="R253" s="20" t="str">
        <f aca="true">IF(OR($B253="",$K253="",$L253="",$P253=""),"",IF($I253="Disposed",0,IF($O253="Diminishing value",IF($P253&lt;=2,MAX(0,$L253*(1-((TODAY()-$K253)/365.25)/$P253)),$L253*(1-2/$P253)^((TODAY()-$K253)/365.25)),MAX(0,$L253*(1-((TODAY()-$K253)/365.25)/$P253)))))</f>
        <v/>
      </c>
      <c r="S253" s="18" t="str">
        <f aca="false">IF(OR($K253="",$P253=""),"",YEAR($K253)+ROUND($P253,0))</f>
        <v/>
      </c>
      <c r="T253" s="15"/>
      <c r="U253" s="17"/>
      <c r="V253" s="15"/>
      <c r="W253" s="21" t="str">
        <f aca="false">IF(OR($B253="",$I253="Disposed",AND($V253="",$K253=""),IF($U253&lt;&gt;"",$U253,IFERROR(INDEX(Lists!$C$2:$C$13,MATCH($C253,Lists!$A$2:$A$13,0)),""))=""),"",EDATE(IF($V253&lt;&gt;"",$V253,$K253),IF($U253&lt;&gt;"",$U253,IFERROR(INDEX(Lists!$C$2:$C$13,MATCH($C253,Lists!$A$2:$A$13,0)),""))))</f>
        <v/>
      </c>
      <c r="X253" s="14"/>
      <c r="Y253" s="15"/>
      <c r="Z253" s="21" t="str">
        <f aca="false">IF(OR($B253="",$I253="Disposed",$Y253=""),"",$Y253+Lists!$O$4)</f>
        <v/>
      </c>
      <c r="AA253" s="22" t="str">
        <f aca="true">IF($B253="","",IF($I253="Disposed","Disposed",IF(OR($I253="Out of order",$I253="Under repair"),"Out of action",IF(AND($W253&lt;&gt;"",$W253&lt;TODAY()),"Service overdue",IF(AND($Z253&lt;&gt;"",$Z253&lt;TODAY()),"Inspection overdue",IF(AND($T253&lt;&gt;"",$T253&lt;TODAY()),"Warranty expired",IF(AND($W253&lt;&gt;"",$W253&lt;=TODAY()+Lists!$O$2),"Service due soon",IF(AND($T253&lt;&gt;"",$T253&lt;=TODAY()+Lists!$O$3),"Warranty ending",IF(AND($S253&lt;&gt;"",$S253&lt;=YEAR(TODAY())),"Due for replacement","OK")))))))))</f>
        <v/>
      </c>
      <c r="AB253" s="23"/>
    </row>
    <row r="254" customFormat="false" ht="15" hidden="false" customHeight="false" outlineLevel="0" collapsed="false">
      <c r="A254" s="14"/>
      <c r="B254" s="14"/>
      <c r="C254" s="14"/>
      <c r="D254" s="14"/>
      <c r="E254" s="14"/>
      <c r="F254" s="14"/>
      <c r="G254" s="14"/>
      <c r="H254" s="14"/>
      <c r="I254" s="14"/>
      <c r="J254" s="14"/>
      <c r="K254" s="15"/>
      <c r="L254" s="16"/>
      <c r="M254" s="14"/>
      <c r="N254" s="17"/>
      <c r="O254" s="14"/>
      <c r="P254" s="18" t="str">
        <f aca="false">IF($B254="","",IF($N254&lt;&gt;"",$N254,IFERROR(INDEX(Lists!$B$2:$B$13,MATCH($C254,Lists!$A$2:$A$13,0)),"")))</f>
        <v/>
      </c>
      <c r="Q254" s="19" t="str">
        <f aca="true">IF(OR($B254="",$K254=""),"",(TODAY()-$K254)/365.25)</f>
        <v/>
      </c>
      <c r="R254" s="20" t="str">
        <f aca="true">IF(OR($B254="",$K254="",$L254="",$P254=""),"",IF($I254="Disposed",0,IF($O254="Diminishing value",IF($P254&lt;=2,MAX(0,$L254*(1-((TODAY()-$K254)/365.25)/$P254)),$L254*(1-2/$P254)^((TODAY()-$K254)/365.25)),MAX(0,$L254*(1-((TODAY()-$K254)/365.25)/$P254)))))</f>
        <v/>
      </c>
      <c r="S254" s="18" t="str">
        <f aca="false">IF(OR($K254="",$P254=""),"",YEAR($K254)+ROUND($P254,0))</f>
        <v/>
      </c>
      <c r="T254" s="15"/>
      <c r="U254" s="17"/>
      <c r="V254" s="15"/>
      <c r="W254" s="21" t="str">
        <f aca="false">IF(OR($B254="",$I254="Disposed",AND($V254="",$K254=""),IF($U254&lt;&gt;"",$U254,IFERROR(INDEX(Lists!$C$2:$C$13,MATCH($C254,Lists!$A$2:$A$13,0)),""))=""),"",EDATE(IF($V254&lt;&gt;"",$V254,$K254),IF($U254&lt;&gt;"",$U254,IFERROR(INDEX(Lists!$C$2:$C$13,MATCH($C254,Lists!$A$2:$A$13,0)),""))))</f>
        <v/>
      </c>
      <c r="X254" s="14"/>
      <c r="Y254" s="15"/>
      <c r="Z254" s="21" t="str">
        <f aca="false">IF(OR($B254="",$I254="Disposed",$Y254=""),"",$Y254+Lists!$O$4)</f>
        <v/>
      </c>
      <c r="AA254" s="22" t="str">
        <f aca="true">IF($B254="","",IF($I254="Disposed","Disposed",IF(OR($I254="Out of order",$I254="Under repair"),"Out of action",IF(AND($W254&lt;&gt;"",$W254&lt;TODAY()),"Service overdue",IF(AND($Z254&lt;&gt;"",$Z254&lt;TODAY()),"Inspection overdue",IF(AND($T254&lt;&gt;"",$T254&lt;TODAY()),"Warranty expired",IF(AND($W254&lt;&gt;"",$W254&lt;=TODAY()+Lists!$O$2),"Service due soon",IF(AND($T254&lt;&gt;"",$T254&lt;=TODAY()+Lists!$O$3),"Warranty ending",IF(AND($S254&lt;&gt;"",$S254&lt;=YEAR(TODAY())),"Due for replacement","OK")))))))))</f>
        <v/>
      </c>
      <c r="AB254" s="23"/>
    </row>
    <row r="255" customFormat="false" ht="15" hidden="false" customHeight="false" outlineLevel="0" collapsed="false">
      <c r="A255" s="14"/>
      <c r="B255" s="14"/>
      <c r="C255" s="14"/>
      <c r="D255" s="14"/>
      <c r="E255" s="14"/>
      <c r="F255" s="14"/>
      <c r="G255" s="14"/>
      <c r="H255" s="14"/>
      <c r="I255" s="14"/>
      <c r="J255" s="14"/>
      <c r="K255" s="15"/>
      <c r="L255" s="16"/>
      <c r="M255" s="14"/>
      <c r="N255" s="17"/>
      <c r="O255" s="14"/>
      <c r="P255" s="18" t="str">
        <f aca="false">IF($B255="","",IF($N255&lt;&gt;"",$N255,IFERROR(INDEX(Lists!$B$2:$B$13,MATCH($C255,Lists!$A$2:$A$13,0)),"")))</f>
        <v/>
      </c>
      <c r="Q255" s="19" t="str">
        <f aca="true">IF(OR($B255="",$K255=""),"",(TODAY()-$K255)/365.25)</f>
        <v/>
      </c>
      <c r="R255" s="20" t="str">
        <f aca="true">IF(OR($B255="",$K255="",$L255="",$P255=""),"",IF($I255="Disposed",0,IF($O255="Diminishing value",IF($P255&lt;=2,MAX(0,$L255*(1-((TODAY()-$K255)/365.25)/$P255)),$L255*(1-2/$P255)^((TODAY()-$K255)/365.25)),MAX(0,$L255*(1-((TODAY()-$K255)/365.25)/$P255)))))</f>
        <v/>
      </c>
      <c r="S255" s="18" t="str">
        <f aca="false">IF(OR($K255="",$P255=""),"",YEAR($K255)+ROUND($P255,0))</f>
        <v/>
      </c>
      <c r="T255" s="15"/>
      <c r="U255" s="17"/>
      <c r="V255" s="15"/>
      <c r="W255" s="21" t="str">
        <f aca="false">IF(OR($B255="",$I255="Disposed",AND($V255="",$K255=""),IF($U255&lt;&gt;"",$U255,IFERROR(INDEX(Lists!$C$2:$C$13,MATCH($C255,Lists!$A$2:$A$13,0)),""))=""),"",EDATE(IF($V255&lt;&gt;"",$V255,$K255),IF($U255&lt;&gt;"",$U255,IFERROR(INDEX(Lists!$C$2:$C$13,MATCH($C255,Lists!$A$2:$A$13,0)),""))))</f>
        <v/>
      </c>
      <c r="X255" s="14"/>
      <c r="Y255" s="15"/>
      <c r="Z255" s="21" t="str">
        <f aca="false">IF(OR($B255="",$I255="Disposed",$Y255=""),"",$Y255+Lists!$O$4)</f>
        <v/>
      </c>
      <c r="AA255" s="22" t="str">
        <f aca="true">IF($B255="","",IF($I255="Disposed","Disposed",IF(OR($I255="Out of order",$I255="Under repair"),"Out of action",IF(AND($W255&lt;&gt;"",$W255&lt;TODAY()),"Service overdue",IF(AND($Z255&lt;&gt;"",$Z255&lt;TODAY()),"Inspection overdue",IF(AND($T255&lt;&gt;"",$T255&lt;TODAY()),"Warranty expired",IF(AND($W255&lt;&gt;"",$W255&lt;=TODAY()+Lists!$O$2),"Service due soon",IF(AND($T255&lt;&gt;"",$T255&lt;=TODAY()+Lists!$O$3),"Warranty ending",IF(AND($S255&lt;&gt;"",$S255&lt;=YEAR(TODAY())),"Due for replacement","OK")))))))))</f>
        <v/>
      </c>
      <c r="AB255" s="23"/>
    </row>
    <row r="256" customFormat="false" ht="15" hidden="false" customHeight="false" outlineLevel="0" collapsed="false">
      <c r="A256" s="14"/>
      <c r="B256" s="14"/>
      <c r="C256" s="14"/>
      <c r="D256" s="14"/>
      <c r="E256" s="14"/>
      <c r="F256" s="14"/>
      <c r="G256" s="14"/>
      <c r="H256" s="14"/>
      <c r="I256" s="14"/>
      <c r="J256" s="14"/>
      <c r="K256" s="15"/>
      <c r="L256" s="16"/>
      <c r="M256" s="14"/>
      <c r="N256" s="17"/>
      <c r="O256" s="14"/>
      <c r="P256" s="18" t="str">
        <f aca="false">IF($B256="","",IF($N256&lt;&gt;"",$N256,IFERROR(INDEX(Lists!$B$2:$B$13,MATCH($C256,Lists!$A$2:$A$13,0)),"")))</f>
        <v/>
      </c>
      <c r="Q256" s="19" t="str">
        <f aca="true">IF(OR($B256="",$K256=""),"",(TODAY()-$K256)/365.25)</f>
        <v/>
      </c>
      <c r="R256" s="20" t="str">
        <f aca="true">IF(OR($B256="",$K256="",$L256="",$P256=""),"",IF($I256="Disposed",0,IF($O256="Diminishing value",IF($P256&lt;=2,MAX(0,$L256*(1-((TODAY()-$K256)/365.25)/$P256)),$L256*(1-2/$P256)^((TODAY()-$K256)/365.25)),MAX(0,$L256*(1-((TODAY()-$K256)/365.25)/$P256)))))</f>
        <v/>
      </c>
      <c r="S256" s="18" t="str">
        <f aca="false">IF(OR($K256="",$P256=""),"",YEAR($K256)+ROUND($P256,0))</f>
        <v/>
      </c>
      <c r="T256" s="15"/>
      <c r="U256" s="17"/>
      <c r="V256" s="15"/>
      <c r="W256" s="21" t="str">
        <f aca="false">IF(OR($B256="",$I256="Disposed",AND($V256="",$K256=""),IF($U256&lt;&gt;"",$U256,IFERROR(INDEX(Lists!$C$2:$C$13,MATCH($C256,Lists!$A$2:$A$13,0)),""))=""),"",EDATE(IF($V256&lt;&gt;"",$V256,$K256),IF($U256&lt;&gt;"",$U256,IFERROR(INDEX(Lists!$C$2:$C$13,MATCH($C256,Lists!$A$2:$A$13,0)),""))))</f>
        <v/>
      </c>
      <c r="X256" s="14"/>
      <c r="Y256" s="15"/>
      <c r="Z256" s="21" t="str">
        <f aca="false">IF(OR($B256="",$I256="Disposed",$Y256=""),"",$Y256+Lists!$O$4)</f>
        <v/>
      </c>
      <c r="AA256" s="22" t="str">
        <f aca="true">IF($B256="","",IF($I256="Disposed","Disposed",IF(OR($I256="Out of order",$I256="Under repair"),"Out of action",IF(AND($W256&lt;&gt;"",$W256&lt;TODAY()),"Service overdue",IF(AND($Z256&lt;&gt;"",$Z256&lt;TODAY()),"Inspection overdue",IF(AND($T256&lt;&gt;"",$T256&lt;TODAY()),"Warranty expired",IF(AND($W256&lt;&gt;"",$W256&lt;=TODAY()+Lists!$O$2),"Service due soon",IF(AND($T256&lt;&gt;"",$T256&lt;=TODAY()+Lists!$O$3),"Warranty ending",IF(AND($S256&lt;&gt;"",$S256&lt;=YEAR(TODAY())),"Due for replacement","OK")))))))))</f>
        <v/>
      </c>
      <c r="AB256" s="23"/>
    </row>
    <row r="257" customFormat="false" ht="15" hidden="false" customHeight="false" outlineLevel="0" collapsed="false">
      <c r="A257" s="14"/>
      <c r="B257" s="14"/>
      <c r="C257" s="14"/>
      <c r="D257" s="14"/>
      <c r="E257" s="14"/>
      <c r="F257" s="14"/>
      <c r="G257" s="14"/>
      <c r="H257" s="14"/>
      <c r="I257" s="14"/>
      <c r="J257" s="14"/>
      <c r="K257" s="15"/>
      <c r="L257" s="16"/>
      <c r="M257" s="14"/>
      <c r="N257" s="17"/>
      <c r="O257" s="14"/>
      <c r="P257" s="18" t="str">
        <f aca="false">IF($B257="","",IF($N257&lt;&gt;"",$N257,IFERROR(INDEX(Lists!$B$2:$B$13,MATCH($C257,Lists!$A$2:$A$13,0)),"")))</f>
        <v/>
      </c>
      <c r="Q257" s="19" t="str">
        <f aca="true">IF(OR($B257="",$K257=""),"",(TODAY()-$K257)/365.25)</f>
        <v/>
      </c>
      <c r="R257" s="20" t="str">
        <f aca="true">IF(OR($B257="",$K257="",$L257="",$P257=""),"",IF($I257="Disposed",0,IF($O257="Diminishing value",IF($P257&lt;=2,MAX(0,$L257*(1-((TODAY()-$K257)/365.25)/$P257)),$L257*(1-2/$P257)^((TODAY()-$K257)/365.25)),MAX(0,$L257*(1-((TODAY()-$K257)/365.25)/$P257)))))</f>
        <v/>
      </c>
      <c r="S257" s="18" t="str">
        <f aca="false">IF(OR($K257="",$P257=""),"",YEAR($K257)+ROUND($P257,0))</f>
        <v/>
      </c>
      <c r="T257" s="15"/>
      <c r="U257" s="17"/>
      <c r="V257" s="15"/>
      <c r="W257" s="21" t="str">
        <f aca="false">IF(OR($B257="",$I257="Disposed",AND($V257="",$K257=""),IF($U257&lt;&gt;"",$U257,IFERROR(INDEX(Lists!$C$2:$C$13,MATCH($C257,Lists!$A$2:$A$13,0)),""))=""),"",EDATE(IF($V257&lt;&gt;"",$V257,$K257),IF($U257&lt;&gt;"",$U257,IFERROR(INDEX(Lists!$C$2:$C$13,MATCH($C257,Lists!$A$2:$A$13,0)),""))))</f>
        <v/>
      </c>
      <c r="X257" s="14"/>
      <c r="Y257" s="15"/>
      <c r="Z257" s="21" t="str">
        <f aca="false">IF(OR($B257="",$I257="Disposed",$Y257=""),"",$Y257+Lists!$O$4)</f>
        <v/>
      </c>
      <c r="AA257" s="22" t="str">
        <f aca="true">IF($B257="","",IF($I257="Disposed","Disposed",IF(OR($I257="Out of order",$I257="Under repair"),"Out of action",IF(AND($W257&lt;&gt;"",$W257&lt;TODAY()),"Service overdue",IF(AND($Z257&lt;&gt;"",$Z257&lt;TODAY()),"Inspection overdue",IF(AND($T257&lt;&gt;"",$T257&lt;TODAY()),"Warranty expired",IF(AND($W257&lt;&gt;"",$W257&lt;=TODAY()+Lists!$O$2),"Service due soon",IF(AND($T257&lt;&gt;"",$T257&lt;=TODAY()+Lists!$O$3),"Warranty ending",IF(AND($S257&lt;&gt;"",$S257&lt;=YEAR(TODAY())),"Due for replacement","OK")))))))))</f>
        <v/>
      </c>
      <c r="AB257" s="23"/>
    </row>
    <row r="258" customFormat="false" ht="15" hidden="false" customHeight="false" outlineLevel="0" collapsed="false">
      <c r="A258" s="14"/>
      <c r="B258" s="14"/>
      <c r="C258" s="14"/>
      <c r="D258" s="14"/>
      <c r="E258" s="14"/>
      <c r="F258" s="14"/>
      <c r="G258" s="14"/>
      <c r="H258" s="14"/>
      <c r="I258" s="14"/>
      <c r="J258" s="14"/>
      <c r="K258" s="15"/>
      <c r="L258" s="16"/>
      <c r="M258" s="14"/>
      <c r="N258" s="17"/>
      <c r="O258" s="14"/>
      <c r="P258" s="18" t="str">
        <f aca="false">IF($B258="","",IF($N258&lt;&gt;"",$N258,IFERROR(INDEX(Lists!$B$2:$B$13,MATCH($C258,Lists!$A$2:$A$13,0)),"")))</f>
        <v/>
      </c>
      <c r="Q258" s="19" t="str">
        <f aca="true">IF(OR($B258="",$K258=""),"",(TODAY()-$K258)/365.25)</f>
        <v/>
      </c>
      <c r="R258" s="20" t="str">
        <f aca="true">IF(OR($B258="",$K258="",$L258="",$P258=""),"",IF($I258="Disposed",0,IF($O258="Diminishing value",IF($P258&lt;=2,MAX(0,$L258*(1-((TODAY()-$K258)/365.25)/$P258)),$L258*(1-2/$P258)^((TODAY()-$K258)/365.25)),MAX(0,$L258*(1-((TODAY()-$K258)/365.25)/$P258)))))</f>
        <v/>
      </c>
      <c r="S258" s="18" t="str">
        <f aca="false">IF(OR($K258="",$P258=""),"",YEAR($K258)+ROUND($P258,0))</f>
        <v/>
      </c>
      <c r="T258" s="15"/>
      <c r="U258" s="17"/>
      <c r="V258" s="15"/>
      <c r="W258" s="21" t="str">
        <f aca="false">IF(OR($B258="",$I258="Disposed",AND($V258="",$K258=""),IF($U258&lt;&gt;"",$U258,IFERROR(INDEX(Lists!$C$2:$C$13,MATCH($C258,Lists!$A$2:$A$13,0)),""))=""),"",EDATE(IF($V258&lt;&gt;"",$V258,$K258),IF($U258&lt;&gt;"",$U258,IFERROR(INDEX(Lists!$C$2:$C$13,MATCH($C258,Lists!$A$2:$A$13,0)),""))))</f>
        <v/>
      </c>
      <c r="X258" s="14"/>
      <c r="Y258" s="15"/>
      <c r="Z258" s="21" t="str">
        <f aca="false">IF(OR($B258="",$I258="Disposed",$Y258=""),"",$Y258+Lists!$O$4)</f>
        <v/>
      </c>
      <c r="AA258" s="22" t="str">
        <f aca="true">IF($B258="","",IF($I258="Disposed","Disposed",IF(OR($I258="Out of order",$I258="Under repair"),"Out of action",IF(AND($W258&lt;&gt;"",$W258&lt;TODAY()),"Service overdue",IF(AND($Z258&lt;&gt;"",$Z258&lt;TODAY()),"Inspection overdue",IF(AND($T258&lt;&gt;"",$T258&lt;TODAY()),"Warranty expired",IF(AND($W258&lt;&gt;"",$W258&lt;=TODAY()+Lists!$O$2),"Service due soon",IF(AND($T258&lt;&gt;"",$T258&lt;=TODAY()+Lists!$O$3),"Warranty ending",IF(AND($S258&lt;&gt;"",$S258&lt;=YEAR(TODAY())),"Due for replacement","OK")))))))))</f>
        <v/>
      </c>
      <c r="AB258" s="23"/>
    </row>
    <row r="259" customFormat="false" ht="15" hidden="false" customHeight="false" outlineLevel="0" collapsed="false">
      <c r="A259" s="14"/>
      <c r="B259" s="14"/>
      <c r="C259" s="14"/>
      <c r="D259" s="14"/>
      <c r="E259" s="14"/>
      <c r="F259" s="14"/>
      <c r="G259" s="14"/>
      <c r="H259" s="14"/>
      <c r="I259" s="14"/>
      <c r="J259" s="14"/>
      <c r="K259" s="15"/>
      <c r="L259" s="16"/>
      <c r="M259" s="14"/>
      <c r="N259" s="17"/>
      <c r="O259" s="14"/>
      <c r="P259" s="18" t="str">
        <f aca="false">IF($B259="","",IF($N259&lt;&gt;"",$N259,IFERROR(INDEX(Lists!$B$2:$B$13,MATCH($C259,Lists!$A$2:$A$13,0)),"")))</f>
        <v/>
      </c>
      <c r="Q259" s="19" t="str">
        <f aca="true">IF(OR($B259="",$K259=""),"",(TODAY()-$K259)/365.25)</f>
        <v/>
      </c>
      <c r="R259" s="20" t="str">
        <f aca="true">IF(OR($B259="",$K259="",$L259="",$P259=""),"",IF($I259="Disposed",0,IF($O259="Diminishing value",IF($P259&lt;=2,MAX(0,$L259*(1-((TODAY()-$K259)/365.25)/$P259)),$L259*(1-2/$P259)^((TODAY()-$K259)/365.25)),MAX(0,$L259*(1-((TODAY()-$K259)/365.25)/$P259)))))</f>
        <v/>
      </c>
      <c r="S259" s="18" t="str">
        <f aca="false">IF(OR($K259="",$P259=""),"",YEAR($K259)+ROUND($P259,0))</f>
        <v/>
      </c>
      <c r="T259" s="15"/>
      <c r="U259" s="17"/>
      <c r="V259" s="15"/>
      <c r="W259" s="21" t="str">
        <f aca="false">IF(OR($B259="",$I259="Disposed",AND($V259="",$K259=""),IF($U259&lt;&gt;"",$U259,IFERROR(INDEX(Lists!$C$2:$C$13,MATCH($C259,Lists!$A$2:$A$13,0)),""))=""),"",EDATE(IF($V259&lt;&gt;"",$V259,$K259),IF($U259&lt;&gt;"",$U259,IFERROR(INDEX(Lists!$C$2:$C$13,MATCH($C259,Lists!$A$2:$A$13,0)),""))))</f>
        <v/>
      </c>
      <c r="X259" s="14"/>
      <c r="Y259" s="15"/>
      <c r="Z259" s="21" t="str">
        <f aca="false">IF(OR($B259="",$I259="Disposed",$Y259=""),"",$Y259+Lists!$O$4)</f>
        <v/>
      </c>
      <c r="AA259" s="22" t="str">
        <f aca="true">IF($B259="","",IF($I259="Disposed","Disposed",IF(OR($I259="Out of order",$I259="Under repair"),"Out of action",IF(AND($W259&lt;&gt;"",$W259&lt;TODAY()),"Service overdue",IF(AND($Z259&lt;&gt;"",$Z259&lt;TODAY()),"Inspection overdue",IF(AND($T259&lt;&gt;"",$T259&lt;TODAY()),"Warranty expired",IF(AND($W259&lt;&gt;"",$W259&lt;=TODAY()+Lists!$O$2),"Service due soon",IF(AND($T259&lt;&gt;"",$T259&lt;=TODAY()+Lists!$O$3),"Warranty ending",IF(AND($S259&lt;&gt;"",$S259&lt;=YEAR(TODAY())),"Due for replacement","OK")))))))))</f>
        <v/>
      </c>
      <c r="AB259" s="23"/>
    </row>
    <row r="260" customFormat="false" ht="15" hidden="false" customHeight="false" outlineLevel="0" collapsed="false">
      <c r="A260" s="14"/>
      <c r="B260" s="14"/>
      <c r="C260" s="14"/>
      <c r="D260" s="14"/>
      <c r="E260" s="14"/>
      <c r="F260" s="14"/>
      <c r="G260" s="14"/>
      <c r="H260" s="14"/>
      <c r="I260" s="14"/>
      <c r="J260" s="14"/>
      <c r="K260" s="15"/>
      <c r="L260" s="16"/>
      <c r="M260" s="14"/>
      <c r="N260" s="17"/>
      <c r="O260" s="14"/>
      <c r="P260" s="18" t="str">
        <f aca="false">IF($B260="","",IF($N260&lt;&gt;"",$N260,IFERROR(INDEX(Lists!$B$2:$B$13,MATCH($C260,Lists!$A$2:$A$13,0)),"")))</f>
        <v/>
      </c>
      <c r="Q260" s="19" t="str">
        <f aca="true">IF(OR($B260="",$K260=""),"",(TODAY()-$K260)/365.25)</f>
        <v/>
      </c>
      <c r="R260" s="20" t="str">
        <f aca="true">IF(OR($B260="",$K260="",$L260="",$P260=""),"",IF($I260="Disposed",0,IF($O260="Diminishing value",IF($P260&lt;=2,MAX(0,$L260*(1-((TODAY()-$K260)/365.25)/$P260)),$L260*(1-2/$P260)^((TODAY()-$K260)/365.25)),MAX(0,$L260*(1-((TODAY()-$K260)/365.25)/$P260)))))</f>
        <v/>
      </c>
      <c r="S260" s="18" t="str">
        <f aca="false">IF(OR($K260="",$P260=""),"",YEAR($K260)+ROUND($P260,0))</f>
        <v/>
      </c>
      <c r="T260" s="15"/>
      <c r="U260" s="17"/>
      <c r="V260" s="15"/>
      <c r="W260" s="21" t="str">
        <f aca="false">IF(OR($B260="",$I260="Disposed",AND($V260="",$K260=""),IF($U260&lt;&gt;"",$U260,IFERROR(INDEX(Lists!$C$2:$C$13,MATCH($C260,Lists!$A$2:$A$13,0)),""))=""),"",EDATE(IF($V260&lt;&gt;"",$V260,$K260),IF($U260&lt;&gt;"",$U260,IFERROR(INDEX(Lists!$C$2:$C$13,MATCH($C260,Lists!$A$2:$A$13,0)),""))))</f>
        <v/>
      </c>
      <c r="X260" s="14"/>
      <c r="Y260" s="15"/>
      <c r="Z260" s="21" t="str">
        <f aca="false">IF(OR($B260="",$I260="Disposed",$Y260=""),"",$Y260+Lists!$O$4)</f>
        <v/>
      </c>
      <c r="AA260" s="22" t="str">
        <f aca="true">IF($B260="","",IF($I260="Disposed","Disposed",IF(OR($I260="Out of order",$I260="Under repair"),"Out of action",IF(AND($W260&lt;&gt;"",$W260&lt;TODAY()),"Service overdue",IF(AND($Z260&lt;&gt;"",$Z260&lt;TODAY()),"Inspection overdue",IF(AND($T260&lt;&gt;"",$T260&lt;TODAY()),"Warranty expired",IF(AND($W260&lt;&gt;"",$W260&lt;=TODAY()+Lists!$O$2),"Service due soon",IF(AND($T260&lt;&gt;"",$T260&lt;=TODAY()+Lists!$O$3),"Warranty ending",IF(AND($S260&lt;&gt;"",$S260&lt;=YEAR(TODAY())),"Due for replacement","OK")))))))))</f>
        <v/>
      </c>
      <c r="AB260" s="23"/>
    </row>
    <row r="261" customFormat="false" ht="15" hidden="false" customHeight="false" outlineLevel="0" collapsed="false">
      <c r="A261" s="14"/>
      <c r="B261" s="14"/>
      <c r="C261" s="14"/>
      <c r="D261" s="14"/>
      <c r="E261" s="14"/>
      <c r="F261" s="14"/>
      <c r="G261" s="14"/>
      <c r="H261" s="14"/>
      <c r="I261" s="14"/>
      <c r="J261" s="14"/>
      <c r="K261" s="15"/>
      <c r="L261" s="16"/>
      <c r="M261" s="14"/>
      <c r="N261" s="17"/>
      <c r="O261" s="14"/>
      <c r="P261" s="18" t="str">
        <f aca="false">IF($B261="","",IF($N261&lt;&gt;"",$N261,IFERROR(INDEX(Lists!$B$2:$B$13,MATCH($C261,Lists!$A$2:$A$13,0)),"")))</f>
        <v/>
      </c>
      <c r="Q261" s="19" t="str">
        <f aca="true">IF(OR($B261="",$K261=""),"",(TODAY()-$K261)/365.25)</f>
        <v/>
      </c>
      <c r="R261" s="20" t="str">
        <f aca="true">IF(OR($B261="",$K261="",$L261="",$P261=""),"",IF($I261="Disposed",0,IF($O261="Diminishing value",IF($P261&lt;=2,MAX(0,$L261*(1-((TODAY()-$K261)/365.25)/$P261)),$L261*(1-2/$P261)^((TODAY()-$K261)/365.25)),MAX(0,$L261*(1-((TODAY()-$K261)/365.25)/$P261)))))</f>
        <v/>
      </c>
      <c r="S261" s="18" t="str">
        <f aca="false">IF(OR($K261="",$P261=""),"",YEAR($K261)+ROUND($P261,0))</f>
        <v/>
      </c>
      <c r="T261" s="15"/>
      <c r="U261" s="17"/>
      <c r="V261" s="15"/>
      <c r="W261" s="21" t="str">
        <f aca="false">IF(OR($B261="",$I261="Disposed",AND($V261="",$K261=""),IF($U261&lt;&gt;"",$U261,IFERROR(INDEX(Lists!$C$2:$C$13,MATCH($C261,Lists!$A$2:$A$13,0)),""))=""),"",EDATE(IF($V261&lt;&gt;"",$V261,$K261),IF($U261&lt;&gt;"",$U261,IFERROR(INDEX(Lists!$C$2:$C$13,MATCH($C261,Lists!$A$2:$A$13,0)),""))))</f>
        <v/>
      </c>
      <c r="X261" s="14"/>
      <c r="Y261" s="15"/>
      <c r="Z261" s="21" t="str">
        <f aca="false">IF(OR($B261="",$I261="Disposed",$Y261=""),"",$Y261+Lists!$O$4)</f>
        <v/>
      </c>
      <c r="AA261" s="22" t="str">
        <f aca="true">IF($B261="","",IF($I261="Disposed","Disposed",IF(OR($I261="Out of order",$I261="Under repair"),"Out of action",IF(AND($W261&lt;&gt;"",$W261&lt;TODAY()),"Service overdue",IF(AND($Z261&lt;&gt;"",$Z261&lt;TODAY()),"Inspection overdue",IF(AND($T261&lt;&gt;"",$T261&lt;TODAY()),"Warranty expired",IF(AND($W261&lt;&gt;"",$W261&lt;=TODAY()+Lists!$O$2),"Service due soon",IF(AND($T261&lt;&gt;"",$T261&lt;=TODAY()+Lists!$O$3),"Warranty ending",IF(AND($S261&lt;&gt;"",$S261&lt;=YEAR(TODAY())),"Due for replacement","OK")))))))))</f>
        <v/>
      </c>
      <c r="AB261" s="23"/>
    </row>
    <row r="262" customFormat="false" ht="15" hidden="false" customHeight="false" outlineLevel="0" collapsed="false">
      <c r="A262" s="14"/>
      <c r="B262" s="14"/>
      <c r="C262" s="14"/>
      <c r="D262" s="14"/>
      <c r="E262" s="14"/>
      <c r="F262" s="14"/>
      <c r="G262" s="14"/>
      <c r="H262" s="14"/>
      <c r="I262" s="14"/>
      <c r="J262" s="14"/>
      <c r="K262" s="15"/>
      <c r="L262" s="16"/>
      <c r="M262" s="14"/>
      <c r="N262" s="17"/>
      <c r="O262" s="14"/>
      <c r="P262" s="18" t="str">
        <f aca="false">IF($B262="","",IF($N262&lt;&gt;"",$N262,IFERROR(INDEX(Lists!$B$2:$B$13,MATCH($C262,Lists!$A$2:$A$13,0)),"")))</f>
        <v/>
      </c>
      <c r="Q262" s="19" t="str">
        <f aca="true">IF(OR($B262="",$K262=""),"",(TODAY()-$K262)/365.25)</f>
        <v/>
      </c>
      <c r="R262" s="20" t="str">
        <f aca="true">IF(OR($B262="",$K262="",$L262="",$P262=""),"",IF($I262="Disposed",0,IF($O262="Diminishing value",IF($P262&lt;=2,MAX(0,$L262*(1-((TODAY()-$K262)/365.25)/$P262)),$L262*(1-2/$P262)^((TODAY()-$K262)/365.25)),MAX(0,$L262*(1-((TODAY()-$K262)/365.25)/$P262)))))</f>
        <v/>
      </c>
      <c r="S262" s="18" t="str">
        <f aca="false">IF(OR($K262="",$P262=""),"",YEAR($K262)+ROUND($P262,0))</f>
        <v/>
      </c>
      <c r="T262" s="15"/>
      <c r="U262" s="17"/>
      <c r="V262" s="15"/>
      <c r="W262" s="21" t="str">
        <f aca="false">IF(OR($B262="",$I262="Disposed",AND($V262="",$K262=""),IF($U262&lt;&gt;"",$U262,IFERROR(INDEX(Lists!$C$2:$C$13,MATCH($C262,Lists!$A$2:$A$13,0)),""))=""),"",EDATE(IF($V262&lt;&gt;"",$V262,$K262),IF($U262&lt;&gt;"",$U262,IFERROR(INDEX(Lists!$C$2:$C$13,MATCH($C262,Lists!$A$2:$A$13,0)),""))))</f>
        <v/>
      </c>
      <c r="X262" s="14"/>
      <c r="Y262" s="15"/>
      <c r="Z262" s="21" t="str">
        <f aca="false">IF(OR($B262="",$I262="Disposed",$Y262=""),"",$Y262+Lists!$O$4)</f>
        <v/>
      </c>
      <c r="AA262" s="22" t="str">
        <f aca="true">IF($B262="","",IF($I262="Disposed","Disposed",IF(OR($I262="Out of order",$I262="Under repair"),"Out of action",IF(AND($W262&lt;&gt;"",$W262&lt;TODAY()),"Service overdue",IF(AND($Z262&lt;&gt;"",$Z262&lt;TODAY()),"Inspection overdue",IF(AND($T262&lt;&gt;"",$T262&lt;TODAY()),"Warranty expired",IF(AND($W262&lt;&gt;"",$W262&lt;=TODAY()+Lists!$O$2),"Service due soon",IF(AND($T262&lt;&gt;"",$T262&lt;=TODAY()+Lists!$O$3),"Warranty ending",IF(AND($S262&lt;&gt;"",$S262&lt;=YEAR(TODAY())),"Due for replacement","OK")))))))))</f>
        <v/>
      </c>
      <c r="AB262" s="23"/>
    </row>
    <row r="263" customFormat="false" ht="15" hidden="false" customHeight="false" outlineLevel="0" collapsed="false">
      <c r="A263" s="14"/>
      <c r="B263" s="14"/>
      <c r="C263" s="14"/>
      <c r="D263" s="14"/>
      <c r="E263" s="14"/>
      <c r="F263" s="14"/>
      <c r="G263" s="14"/>
      <c r="H263" s="14"/>
      <c r="I263" s="14"/>
      <c r="J263" s="14"/>
      <c r="K263" s="15"/>
      <c r="L263" s="16"/>
      <c r="M263" s="14"/>
      <c r="N263" s="17"/>
      <c r="O263" s="14"/>
      <c r="P263" s="18" t="str">
        <f aca="false">IF($B263="","",IF($N263&lt;&gt;"",$N263,IFERROR(INDEX(Lists!$B$2:$B$13,MATCH($C263,Lists!$A$2:$A$13,0)),"")))</f>
        <v/>
      </c>
      <c r="Q263" s="19" t="str">
        <f aca="true">IF(OR($B263="",$K263=""),"",(TODAY()-$K263)/365.25)</f>
        <v/>
      </c>
      <c r="R263" s="20" t="str">
        <f aca="true">IF(OR($B263="",$K263="",$L263="",$P263=""),"",IF($I263="Disposed",0,IF($O263="Diminishing value",IF($P263&lt;=2,MAX(0,$L263*(1-((TODAY()-$K263)/365.25)/$P263)),$L263*(1-2/$P263)^((TODAY()-$K263)/365.25)),MAX(0,$L263*(1-((TODAY()-$K263)/365.25)/$P263)))))</f>
        <v/>
      </c>
      <c r="S263" s="18" t="str">
        <f aca="false">IF(OR($K263="",$P263=""),"",YEAR($K263)+ROUND($P263,0))</f>
        <v/>
      </c>
      <c r="T263" s="15"/>
      <c r="U263" s="17"/>
      <c r="V263" s="15"/>
      <c r="W263" s="21" t="str">
        <f aca="false">IF(OR($B263="",$I263="Disposed",AND($V263="",$K263=""),IF($U263&lt;&gt;"",$U263,IFERROR(INDEX(Lists!$C$2:$C$13,MATCH($C263,Lists!$A$2:$A$13,0)),""))=""),"",EDATE(IF($V263&lt;&gt;"",$V263,$K263),IF($U263&lt;&gt;"",$U263,IFERROR(INDEX(Lists!$C$2:$C$13,MATCH($C263,Lists!$A$2:$A$13,0)),""))))</f>
        <v/>
      </c>
      <c r="X263" s="14"/>
      <c r="Y263" s="15"/>
      <c r="Z263" s="21" t="str">
        <f aca="false">IF(OR($B263="",$I263="Disposed",$Y263=""),"",$Y263+Lists!$O$4)</f>
        <v/>
      </c>
      <c r="AA263" s="22" t="str">
        <f aca="true">IF($B263="","",IF($I263="Disposed","Disposed",IF(OR($I263="Out of order",$I263="Under repair"),"Out of action",IF(AND($W263&lt;&gt;"",$W263&lt;TODAY()),"Service overdue",IF(AND($Z263&lt;&gt;"",$Z263&lt;TODAY()),"Inspection overdue",IF(AND($T263&lt;&gt;"",$T263&lt;TODAY()),"Warranty expired",IF(AND($W263&lt;&gt;"",$W263&lt;=TODAY()+Lists!$O$2),"Service due soon",IF(AND($T263&lt;&gt;"",$T263&lt;=TODAY()+Lists!$O$3),"Warranty ending",IF(AND($S263&lt;&gt;"",$S263&lt;=YEAR(TODAY())),"Due for replacement","OK")))))))))</f>
        <v/>
      </c>
      <c r="AB263" s="23"/>
    </row>
    <row r="264" customFormat="false" ht="15" hidden="false" customHeight="false" outlineLevel="0" collapsed="false">
      <c r="A264" s="14"/>
      <c r="B264" s="14"/>
      <c r="C264" s="14"/>
      <c r="D264" s="14"/>
      <c r="E264" s="14"/>
      <c r="F264" s="14"/>
      <c r="G264" s="14"/>
      <c r="H264" s="14"/>
      <c r="I264" s="14"/>
      <c r="J264" s="14"/>
      <c r="K264" s="15"/>
      <c r="L264" s="16"/>
      <c r="M264" s="14"/>
      <c r="N264" s="17"/>
      <c r="O264" s="14"/>
      <c r="P264" s="18" t="str">
        <f aca="false">IF($B264="","",IF($N264&lt;&gt;"",$N264,IFERROR(INDEX(Lists!$B$2:$B$13,MATCH($C264,Lists!$A$2:$A$13,0)),"")))</f>
        <v/>
      </c>
      <c r="Q264" s="19" t="str">
        <f aca="true">IF(OR($B264="",$K264=""),"",(TODAY()-$K264)/365.25)</f>
        <v/>
      </c>
      <c r="R264" s="20" t="str">
        <f aca="true">IF(OR($B264="",$K264="",$L264="",$P264=""),"",IF($I264="Disposed",0,IF($O264="Diminishing value",IF($P264&lt;=2,MAX(0,$L264*(1-((TODAY()-$K264)/365.25)/$P264)),$L264*(1-2/$P264)^((TODAY()-$K264)/365.25)),MAX(0,$L264*(1-((TODAY()-$K264)/365.25)/$P264)))))</f>
        <v/>
      </c>
      <c r="S264" s="18" t="str">
        <f aca="false">IF(OR($K264="",$P264=""),"",YEAR($K264)+ROUND($P264,0))</f>
        <v/>
      </c>
      <c r="T264" s="15"/>
      <c r="U264" s="17"/>
      <c r="V264" s="15"/>
      <c r="W264" s="21" t="str">
        <f aca="false">IF(OR($B264="",$I264="Disposed",AND($V264="",$K264=""),IF($U264&lt;&gt;"",$U264,IFERROR(INDEX(Lists!$C$2:$C$13,MATCH($C264,Lists!$A$2:$A$13,0)),""))=""),"",EDATE(IF($V264&lt;&gt;"",$V264,$K264),IF($U264&lt;&gt;"",$U264,IFERROR(INDEX(Lists!$C$2:$C$13,MATCH($C264,Lists!$A$2:$A$13,0)),""))))</f>
        <v/>
      </c>
      <c r="X264" s="14"/>
      <c r="Y264" s="15"/>
      <c r="Z264" s="21" t="str">
        <f aca="false">IF(OR($B264="",$I264="Disposed",$Y264=""),"",$Y264+Lists!$O$4)</f>
        <v/>
      </c>
      <c r="AA264" s="22" t="str">
        <f aca="true">IF($B264="","",IF($I264="Disposed","Disposed",IF(OR($I264="Out of order",$I264="Under repair"),"Out of action",IF(AND($W264&lt;&gt;"",$W264&lt;TODAY()),"Service overdue",IF(AND($Z264&lt;&gt;"",$Z264&lt;TODAY()),"Inspection overdue",IF(AND($T264&lt;&gt;"",$T264&lt;TODAY()),"Warranty expired",IF(AND($W264&lt;&gt;"",$W264&lt;=TODAY()+Lists!$O$2),"Service due soon",IF(AND($T264&lt;&gt;"",$T264&lt;=TODAY()+Lists!$O$3),"Warranty ending",IF(AND($S264&lt;&gt;"",$S264&lt;=YEAR(TODAY())),"Due for replacement","OK")))))))))</f>
        <v/>
      </c>
      <c r="AB264" s="23"/>
    </row>
    <row r="265" customFormat="false" ht="15" hidden="false" customHeight="false" outlineLevel="0" collapsed="false">
      <c r="A265" s="14"/>
      <c r="B265" s="14"/>
      <c r="C265" s="14"/>
      <c r="D265" s="14"/>
      <c r="E265" s="14"/>
      <c r="F265" s="14"/>
      <c r="G265" s="14"/>
      <c r="H265" s="14"/>
      <c r="I265" s="14"/>
      <c r="J265" s="14"/>
      <c r="K265" s="15"/>
      <c r="L265" s="16"/>
      <c r="M265" s="14"/>
      <c r="N265" s="17"/>
      <c r="O265" s="14"/>
      <c r="P265" s="18" t="str">
        <f aca="false">IF($B265="","",IF($N265&lt;&gt;"",$N265,IFERROR(INDEX(Lists!$B$2:$B$13,MATCH($C265,Lists!$A$2:$A$13,0)),"")))</f>
        <v/>
      </c>
      <c r="Q265" s="19" t="str">
        <f aca="true">IF(OR($B265="",$K265=""),"",(TODAY()-$K265)/365.25)</f>
        <v/>
      </c>
      <c r="R265" s="20" t="str">
        <f aca="true">IF(OR($B265="",$K265="",$L265="",$P265=""),"",IF($I265="Disposed",0,IF($O265="Diminishing value",IF($P265&lt;=2,MAX(0,$L265*(1-((TODAY()-$K265)/365.25)/$P265)),$L265*(1-2/$P265)^((TODAY()-$K265)/365.25)),MAX(0,$L265*(1-((TODAY()-$K265)/365.25)/$P265)))))</f>
        <v/>
      </c>
      <c r="S265" s="18" t="str">
        <f aca="false">IF(OR($K265="",$P265=""),"",YEAR($K265)+ROUND($P265,0))</f>
        <v/>
      </c>
      <c r="T265" s="15"/>
      <c r="U265" s="17"/>
      <c r="V265" s="15"/>
      <c r="W265" s="21" t="str">
        <f aca="false">IF(OR($B265="",$I265="Disposed",AND($V265="",$K265=""),IF($U265&lt;&gt;"",$U265,IFERROR(INDEX(Lists!$C$2:$C$13,MATCH($C265,Lists!$A$2:$A$13,0)),""))=""),"",EDATE(IF($V265&lt;&gt;"",$V265,$K265),IF($U265&lt;&gt;"",$U265,IFERROR(INDEX(Lists!$C$2:$C$13,MATCH($C265,Lists!$A$2:$A$13,0)),""))))</f>
        <v/>
      </c>
      <c r="X265" s="14"/>
      <c r="Y265" s="15"/>
      <c r="Z265" s="21" t="str">
        <f aca="false">IF(OR($B265="",$I265="Disposed",$Y265=""),"",$Y265+Lists!$O$4)</f>
        <v/>
      </c>
      <c r="AA265" s="22" t="str">
        <f aca="true">IF($B265="","",IF($I265="Disposed","Disposed",IF(OR($I265="Out of order",$I265="Under repair"),"Out of action",IF(AND($W265&lt;&gt;"",$W265&lt;TODAY()),"Service overdue",IF(AND($Z265&lt;&gt;"",$Z265&lt;TODAY()),"Inspection overdue",IF(AND($T265&lt;&gt;"",$T265&lt;TODAY()),"Warranty expired",IF(AND($W265&lt;&gt;"",$W265&lt;=TODAY()+Lists!$O$2),"Service due soon",IF(AND($T265&lt;&gt;"",$T265&lt;=TODAY()+Lists!$O$3),"Warranty ending",IF(AND($S265&lt;&gt;"",$S265&lt;=YEAR(TODAY())),"Due for replacement","OK")))))))))</f>
        <v/>
      </c>
      <c r="AB265" s="23"/>
    </row>
    <row r="266" customFormat="false" ht="15" hidden="false" customHeight="false" outlineLevel="0" collapsed="false">
      <c r="A266" s="14"/>
      <c r="B266" s="14"/>
      <c r="C266" s="14"/>
      <c r="D266" s="14"/>
      <c r="E266" s="14"/>
      <c r="F266" s="14"/>
      <c r="G266" s="14"/>
      <c r="H266" s="14"/>
      <c r="I266" s="14"/>
      <c r="J266" s="14"/>
      <c r="K266" s="15"/>
      <c r="L266" s="16"/>
      <c r="M266" s="14"/>
      <c r="N266" s="17"/>
      <c r="O266" s="14"/>
      <c r="P266" s="18" t="str">
        <f aca="false">IF($B266="","",IF($N266&lt;&gt;"",$N266,IFERROR(INDEX(Lists!$B$2:$B$13,MATCH($C266,Lists!$A$2:$A$13,0)),"")))</f>
        <v/>
      </c>
      <c r="Q266" s="19" t="str">
        <f aca="true">IF(OR($B266="",$K266=""),"",(TODAY()-$K266)/365.25)</f>
        <v/>
      </c>
      <c r="R266" s="20" t="str">
        <f aca="true">IF(OR($B266="",$K266="",$L266="",$P266=""),"",IF($I266="Disposed",0,IF($O266="Diminishing value",IF($P266&lt;=2,MAX(0,$L266*(1-((TODAY()-$K266)/365.25)/$P266)),$L266*(1-2/$P266)^((TODAY()-$K266)/365.25)),MAX(0,$L266*(1-((TODAY()-$K266)/365.25)/$P266)))))</f>
        <v/>
      </c>
      <c r="S266" s="18" t="str">
        <f aca="false">IF(OR($K266="",$P266=""),"",YEAR($K266)+ROUND($P266,0))</f>
        <v/>
      </c>
      <c r="T266" s="15"/>
      <c r="U266" s="17"/>
      <c r="V266" s="15"/>
      <c r="W266" s="21" t="str">
        <f aca="false">IF(OR($B266="",$I266="Disposed",AND($V266="",$K266=""),IF($U266&lt;&gt;"",$U266,IFERROR(INDEX(Lists!$C$2:$C$13,MATCH($C266,Lists!$A$2:$A$13,0)),""))=""),"",EDATE(IF($V266&lt;&gt;"",$V266,$K266),IF($U266&lt;&gt;"",$U266,IFERROR(INDEX(Lists!$C$2:$C$13,MATCH($C266,Lists!$A$2:$A$13,0)),""))))</f>
        <v/>
      </c>
      <c r="X266" s="14"/>
      <c r="Y266" s="15"/>
      <c r="Z266" s="21" t="str">
        <f aca="false">IF(OR($B266="",$I266="Disposed",$Y266=""),"",$Y266+Lists!$O$4)</f>
        <v/>
      </c>
      <c r="AA266" s="22" t="str">
        <f aca="true">IF($B266="","",IF($I266="Disposed","Disposed",IF(OR($I266="Out of order",$I266="Under repair"),"Out of action",IF(AND($W266&lt;&gt;"",$W266&lt;TODAY()),"Service overdue",IF(AND($Z266&lt;&gt;"",$Z266&lt;TODAY()),"Inspection overdue",IF(AND($T266&lt;&gt;"",$T266&lt;TODAY()),"Warranty expired",IF(AND($W266&lt;&gt;"",$W266&lt;=TODAY()+Lists!$O$2),"Service due soon",IF(AND($T266&lt;&gt;"",$T266&lt;=TODAY()+Lists!$O$3),"Warranty ending",IF(AND($S266&lt;&gt;"",$S266&lt;=YEAR(TODAY())),"Due for replacement","OK")))))))))</f>
        <v/>
      </c>
      <c r="AB266" s="23"/>
    </row>
    <row r="267" customFormat="false" ht="15" hidden="false" customHeight="false" outlineLevel="0" collapsed="false">
      <c r="A267" s="14"/>
      <c r="B267" s="14"/>
      <c r="C267" s="14"/>
      <c r="D267" s="14"/>
      <c r="E267" s="14"/>
      <c r="F267" s="14"/>
      <c r="G267" s="14"/>
      <c r="H267" s="14"/>
      <c r="I267" s="14"/>
      <c r="J267" s="14"/>
      <c r="K267" s="15"/>
      <c r="L267" s="16"/>
      <c r="M267" s="14"/>
      <c r="N267" s="17"/>
      <c r="O267" s="14"/>
      <c r="P267" s="18" t="str">
        <f aca="false">IF($B267="","",IF($N267&lt;&gt;"",$N267,IFERROR(INDEX(Lists!$B$2:$B$13,MATCH($C267,Lists!$A$2:$A$13,0)),"")))</f>
        <v/>
      </c>
      <c r="Q267" s="19" t="str">
        <f aca="true">IF(OR($B267="",$K267=""),"",(TODAY()-$K267)/365.25)</f>
        <v/>
      </c>
      <c r="R267" s="20" t="str">
        <f aca="true">IF(OR($B267="",$K267="",$L267="",$P267=""),"",IF($I267="Disposed",0,IF($O267="Diminishing value",IF($P267&lt;=2,MAX(0,$L267*(1-((TODAY()-$K267)/365.25)/$P267)),$L267*(1-2/$P267)^((TODAY()-$K267)/365.25)),MAX(0,$L267*(1-((TODAY()-$K267)/365.25)/$P267)))))</f>
        <v/>
      </c>
      <c r="S267" s="18" t="str">
        <f aca="false">IF(OR($K267="",$P267=""),"",YEAR($K267)+ROUND($P267,0))</f>
        <v/>
      </c>
      <c r="T267" s="15"/>
      <c r="U267" s="17"/>
      <c r="V267" s="15"/>
      <c r="W267" s="21" t="str">
        <f aca="false">IF(OR($B267="",$I267="Disposed",AND($V267="",$K267=""),IF($U267&lt;&gt;"",$U267,IFERROR(INDEX(Lists!$C$2:$C$13,MATCH($C267,Lists!$A$2:$A$13,0)),""))=""),"",EDATE(IF($V267&lt;&gt;"",$V267,$K267),IF($U267&lt;&gt;"",$U267,IFERROR(INDEX(Lists!$C$2:$C$13,MATCH($C267,Lists!$A$2:$A$13,0)),""))))</f>
        <v/>
      </c>
      <c r="X267" s="14"/>
      <c r="Y267" s="15"/>
      <c r="Z267" s="21" t="str">
        <f aca="false">IF(OR($B267="",$I267="Disposed",$Y267=""),"",$Y267+Lists!$O$4)</f>
        <v/>
      </c>
      <c r="AA267" s="22" t="str">
        <f aca="true">IF($B267="","",IF($I267="Disposed","Disposed",IF(OR($I267="Out of order",$I267="Under repair"),"Out of action",IF(AND($W267&lt;&gt;"",$W267&lt;TODAY()),"Service overdue",IF(AND($Z267&lt;&gt;"",$Z267&lt;TODAY()),"Inspection overdue",IF(AND($T267&lt;&gt;"",$T267&lt;TODAY()),"Warranty expired",IF(AND($W267&lt;&gt;"",$W267&lt;=TODAY()+Lists!$O$2),"Service due soon",IF(AND($T267&lt;&gt;"",$T267&lt;=TODAY()+Lists!$O$3),"Warranty ending",IF(AND($S267&lt;&gt;"",$S267&lt;=YEAR(TODAY())),"Due for replacement","OK")))))))))</f>
        <v/>
      </c>
      <c r="AB267" s="23"/>
    </row>
    <row r="268" customFormat="false" ht="15" hidden="false" customHeight="false" outlineLevel="0" collapsed="false">
      <c r="A268" s="14"/>
      <c r="B268" s="14"/>
      <c r="C268" s="14"/>
      <c r="D268" s="14"/>
      <c r="E268" s="14"/>
      <c r="F268" s="14"/>
      <c r="G268" s="14"/>
      <c r="H268" s="14"/>
      <c r="I268" s="14"/>
      <c r="J268" s="14"/>
      <c r="K268" s="15"/>
      <c r="L268" s="16"/>
      <c r="M268" s="14"/>
      <c r="N268" s="17"/>
      <c r="O268" s="14"/>
      <c r="P268" s="18" t="str">
        <f aca="false">IF($B268="","",IF($N268&lt;&gt;"",$N268,IFERROR(INDEX(Lists!$B$2:$B$13,MATCH($C268,Lists!$A$2:$A$13,0)),"")))</f>
        <v/>
      </c>
      <c r="Q268" s="19" t="str">
        <f aca="true">IF(OR($B268="",$K268=""),"",(TODAY()-$K268)/365.25)</f>
        <v/>
      </c>
      <c r="R268" s="20" t="str">
        <f aca="true">IF(OR($B268="",$K268="",$L268="",$P268=""),"",IF($I268="Disposed",0,IF($O268="Diminishing value",IF($P268&lt;=2,MAX(0,$L268*(1-((TODAY()-$K268)/365.25)/$P268)),$L268*(1-2/$P268)^((TODAY()-$K268)/365.25)),MAX(0,$L268*(1-((TODAY()-$K268)/365.25)/$P268)))))</f>
        <v/>
      </c>
      <c r="S268" s="18" t="str">
        <f aca="false">IF(OR($K268="",$P268=""),"",YEAR($K268)+ROUND($P268,0))</f>
        <v/>
      </c>
      <c r="T268" s="15"/>
      <c r="U268" s="17"/>
      <c r="V268" s="15"/>
      <c r="W268" s="21" t="str">
        <f aca="false">IF(OR($B268="",$I268="Disposed",AND($V268="",$K268=""),IF($U268&lt;&gt;"",$U268,IFERROR(INDEX(Lists!$C$2:$C$13,MATCH($C268,Lists!$A$2:$A$13,0)),""))=""),"",EDATE(IF($V268&lt;&gt;"",$V268,$K268),IF($U268&lt;&gt;"",$U268,IFERROR(INDEX(Lists!$C$2:$C$13,MATCH($C268,Lists!$A$2:$A$13,0)),""))))</f>
        <v/>
      </c>
      <c r="X268" s="14"/>
      <c r="Y268" s="15"/>
      <c r="Z268" s="21" t="str">
        <f aca="false">IF(OR($B268="",$I268="Disposed",$Y268=""),"",$Y268+Lists!$O$4)</f>
        <v/>
      </c>
      <c r="AA268" s="22" t="str">
        <f aca="true">IF($B268="","",IF($I268="Disposed","Disposed",IF(OR($I268="Out of order",$I268="Under repair"),"Out of action",IF(AND($W268&lt;&gt;"",$W268&lt;TODAY()),"Service overdue",IF(AND($Z268&lt;&gt;"",$Z268&lt;TODAY()),"Inspection overdue",IF(AND($T268&lt;&gt;"",$T268&lt;TODAY()),"Warranty expired",IF(AND($W268&lt;&gt;"",$W268&lt;=TODAY()+Lists!$O$2),"Service due soon",IF(AND($T268&lt;&gt;"",$T268&lt;=TODAY()+Lists!$O$3),"Warranty ending",IF(AND($S268&lt;&gt;"",$S268&lt;=YEAR(TODAY())),"Due for replacement","OK")))))))))</f>
        <v/>
      </c>
      <c r="AB268" s="23"/>
    </row>
    <row r="269" customFormat="false" ht="15" hidden="false" customHeight="false" outlineLevel="0" collapsed="false">
      <c r="A269" s="14"/>
      <c r="B269" s="14"/>
      <c r="C269" s="14"/>
      <c r="D269" s="14"/>
      <c r="E269" s="14"/>
      <c r="F269" s="14"/>
      <c r="G269" s="14"/>
      <c r="H269" s="14"/>
      <c r="I269" s="14"/>
      <c r="J269" s="14"/>
      <c r="K269" s="15"/>
      <c r="L269" s="16"/>
      <c r="M269" s="14"/>
      <c r="N269" s="17"/>
      <c r="O269" s="14"/>
      <c r="P269" s="18" t="str">
        <f aca="false">IF($B269="","",IF($N269&lt;&gt;"",$N269,IFERROR(INDEX(Lists!$B$2:$B$13,MATCH($C269,Lists!$A$2:$A$13,0)),"")))</f>
        <v/>
      </c>
      <c r="Q269" s="19" t="str">
        <f aca="true">IF(OR($B269="",$K269=""),"",(TODAY()-$K269)/365.25)</f>
        <v/>
      </c>
      <c r="R269" s="20" t="str">
        <f aca="true">IF(OR($B269="",$K269="",$L269="",$P269=""),"",IF($I269="Disposed",0,IF($O269="Diminishing value",IF($P269&lt;=2,MAX(0,$L269*(1-((TODAY()-$K269)/365.25)/$P269)),$L269*(1-2/$P269)^((TODAY()-$K269)/365.25)),MAX(0,$L269*(1-((TODAY()-$K269)/365.25)/$P269)))))</f>
        <v/>
      </c>
      <c r="S269" s="18" t="str">
        <f aca="false">IF(OR($K269="",$P269=""),"",YEAR($K269)+ROUND($P269,0))</f>
        <v/>
      </c>
      <c r="T269" s="15"/>
      <c r="U269" s="17"/>
      <c r="V269" s="15"/>
      <c r="W269" s="21" t="str">
        <f aca="false">IF(OR($B269="",$I269="Disposed",AND($V269="",$K269=""),IF($U269&lt;&gt;"",$U269,IFERROR(INDEX(Lists!$C$2:$C$13,MATCH($C269,Lists!$A$2:$A$13,0)),""))=""),"",EDATE(IF($V269&lt;&gt;"",$V269,$K269),IF($U269&lt;&gt;"",$U269,IFERROR(INDEX(Lists!$C$2:$C$13,MATCH($C269,Lists!$A$2:$A$13,0)),""))))</f>
        <v/>
      </c>
      <c r="X269" s="14"/>
      <c r="Y269" s="15"/>
      <c r="Z269" s="21" t="str">
        <f aca="false">IF(OR($B269="",$I269="Disposed",$Y269=""),"",$Y269+Lists!$O$4)</f>
        <v/>
      </c>
      <c r="AA269" s="22" t="str">
        <f aca="true">IF($B269="","",IF($I269="Disposed","Disposed",IF(OR($I269="Out of order",$I269="Under repair"),"Out of action",IF(AND($W269&lt;&gt;"",$W269&lt;TODAY()),"Service overdue",IF(AND($Z269&lt;&gt;"",$Z269&lt;TODAY()),"Inspection overdue",IF(AND($T269&lt;&gt;"",$T269&lt;TODAY()),"Warranty expired",IF(AND($W269&lt;&gt;"",$W269&lt;=TODAY()+Lists!$O$2),"Service due soon",IF(AND($T269&lt;&gt;"",$T269&lt;=TODAY()+Lists!$O$3),"Warranty ending",IF(AND($S269&lt;&gt;"",$S269&lt;=YEAR(TODAY())),"Due for replacement","OK")))))))))</f>
        <v/>
      </c>
      <c r="AB269" s="23"/>
    </row>
    <row r="270" customFormat="false" ht="15" hidden="false" customHeight="false" outlineLevel="0" collapsed="false">
      <c r="A270" s="14"/>
      <c r="B270" s="14"/>
      <c r="C270" s="14"/>
      <c r="D270" s="14"/>
      <c r="E270" s="14"/>
      <c r="F270" s="14"/>
      <c r="G270" s="14"/>
      <c r="H270" s="14"/>
      <c r="I270" s="14"/>
      <c r="J270" s="14"/>
      <c r="K270" s="15"/>
      <c r="L270" s="16"/>
      <c r="M270" s="14"/>
      <c r="N270" s="17"/>
      <c r="O270" s="14"/>
      <c r="P270" s="18" t="str">
        <f aca="false">IF($B270="","",IF($N270&lt;&gt;"",$N270,IFERROR(INDEX(Lists!$B$2:$B$13,MATCH($C270,Lists!$A$2:$A$13,0)),"")))</f>
        <v/>
      </c>
      <c r="Q270" s="19" t="str">
        <f aca="true">IF(OR($B270="",$K270=""),"",(TODAY()-$K270)/365.25)</f>
        <v/>
      </c>
      <c r="R270" s="20" t="str">
        <f aca="true">IF(OR($B270="",$K270="",$L270="",$P270=""),"",IF($I270="Disposed",0,IF($O270="Diminishing value",IF($P270&lt;=2,MAX(0,$L270*(1-((TODAY()-$K270)/365.25)/$P270)),$L270*(1-2/$P270)^((TODAY()-$K270)/365.25)),MAX(0,$L270*(1-((TODAY()-$K270)/365.25)/$P270)))))</f>
        <v/>
      </c>
      <c r="S270" s="18" t="str">
        <f aca="false">IF(OR($K270="",$P270=""),"",YEAR($K270)+ROUND($P270,0))</f>
        <v/>
      </c>
      <c r="T270" s="15"/>
      <c r="U270" s="17"/>
      <c r="V270" s="15"/>
      <c r="W270" s="21" t="str">
        <f aca="false">IF(OR($B270="",$I270="Disposed",AND($V270="",$K270=""),IF($U270&lt;&gt;"",$U270,IFERROR(INDEX(Lists!$C$2:$C$13,MATCH($C270,Lists!$A$2:$A$13,0)),""))=""),"",EDATE(IF($V270&lt;&gt;"",$V270,$K270),IF($U270&lt;&gt;"",$U270,IFERROR(INDEX(Lists!$C$2:$C$13,MATCH($C270,Lists!$A$2:$A$13,0)),""))))</f>
        <v/>
      </c>
      <c r="X270" s="14"/>
      <c r="Y270" s="15"/>
      <c r="Z270" s="21" t="str">
        <f aca="false">IF(OR($B270="",$I270="Disposed",$Y270=""),"",$Y270+Lists!$O$4)</f>
        <v/>
      </c>
      <c r="AA270" s="22" t="str">
        <f aca="true">IF($B270="","",IF($I270="Disposed","Disposed",IF(OR($I270="Out of order",$I270="Under repair"),"Out of action",IF(AND($W270&lt;&gt;"",$W270&lt;TODAY()),"Service overdue",IF(AND($Z270&lt;&gt;"",$Z270&lt;TODAY()),"Inspection overdue",IF(AND($T270&lt;&gt;"",$T270&lt;TODAY()),"Warranty expired",IF(AND($W270&lt;&gt;"",$W270&lt;=TODAY()+Lists!$O$2),"Service due soon",IF(AND($T270&lt;&gt;"",$T270&lt;=TODAY()+Lists!$O$3),"Warranty ending",IF(AND($S270&lt;&gt;"",$S270&lt;=YEAR(TODAY())),"Due for replacement","OK")))))))))</f>
        <v/>
      </c>
      <c r="AB270" s="23"/>
    </row>
    <row r="271" customFormat="false" ht="15" hidden="false" customHeight="false" outlineLevel="0" collapsed="false">
      <c r="A271" s="14"/>
      <c r="B271" s="14"/>
      <c r="C271" s="14"/>
      <c r="D271" s="14"/>
      <c r="E271" s="14"/>
      <c r="F271" s="14"/>
      <c r="G271" s="14"/>
      <c r="H271" s="14"/>
      <c r="I271" s="14"/>
      <c r="J271" s="14"/>
      <c r="K271" s="15"/>
      <c r="L271" s="16"/>
      <c r="M271" s="14"/>
      <c r="N271" s="17"/>
      <c r="O271" s="14"/>
      <c r="P271" s="18" t="str">
        <f aca="false">IF($B271="","",IF($N271&lt;&gt;"",$N271,IFERROR(INDEX(Lists!$B$2:$B$13,MATCH($C271,Lists!$A$2:$A$13,0)),"")))</f>
        <v/>
      </c>
      <c r="Q271" s="19" t="str">
        <f aca="true">IF(OR($B271="",$K271=""),"",(TODAY()-$K271)/365.25)</f>
        <v/>
      </c>
      <c r="R271" s="20" t="str">
        <f aca="true">IF(OR($B271="",$K271="",$L271="",$P271=""),"",IF($I271="Disposed",0,IF($O271="Diminishing value",IF($P271&lt;=2,MAX(0,$L271*(1-((TODAY()-$K271)/365.25)/$P271)),$L271*(1-2/$P271)^((TODAY()-$K271)/365.25)),MAX(0,$L271*(1-((TODAY()-$K271)/365.25)/$P271)))))</f>
        <v/>
      </c>
      <c r="S271" s="18" t="str">
        <f aca="false">IF(OR($K271="",$P271=""),"",YEAR($K271)+ROUND($P271,0))</f>
        <v/>
      </c>
      <c r="T271" s="15"/>
      <c r="U271" s="17"/>
      <c r="V271" s="15"/>
      <c r="W271" s="21" t="str">
        <f aca="false">IF(OR($B271="",$I271="Disposed",AND($V271="",$K271=""),IF($U271&lt;&gt;"",$U271,IFERROR(INDEX(Lists!$C$2:$C$13,MATCH($C271,Lists!$A$2:$A$13,0)),""))=""),"",EDATE(IF($V271&lt;&gt;"",$V271,$K271),IF($U271&lt;&gt;"",$U271,IFERROR(INDEX(Lists!$C$2:$C$13,MATCH($C271,Lists!$A$2:$A$13,0)),""))))</f>
        <v/>
      </c>
      <c r="X271" s="14"/>
      <c r="Y271" s="15"/>
      <c r="Z271" s="21" t="str">
        <f aca="false">IF(OR($B271="",$I271="Disposed",$Y271=""),"",$Y271+Lists!$O$4)</f>
        <v/>
      </c>
      <c r="AA271" s="22" t="str">
        <f aca="true">IF($B271="","",IF($I271="Disposed","Disposed",IF(OR($I271="Out of order",$I271="Under repair"),"Out of action",IF(AND($W271&lt;&gt;"",$W271&lt;TODAY()),"Service overdue",IF(AND($Z271&lt;&gt;"",$Z271&lt;TODAY()),"Inspection overdue",IF(AND($T271&lt;&gt;"",$T271&lt;TODAY()),"Warranty expired",IF(AND($W271&lt;&gt;"",$W271&lt;=TODAY()+Lists!$O$2),"Service due soon",IF(AND($T271&lt;&gt;"",$T271&lt;=TODAY()+Lists!$O$3),"Warranty ending",IF(AND($S271&lt;&gt;"",$S271&lt;=YEAR(TODAY())),"Due for replacement","OK")))))))))</f>
        <v/>
      </c>
      <c r="AB271" s="23"/>
    </row>
    <row r="272" customFormat="false" ht="15" hidden="false" customHeight="false" outlineLevel="0" collapsed="false">
      <c r="A272" s="14"/>
      <c r="B272" s="14"/>
      <c r="C272" s="14"/>
      <c r="D272" s="14"/>
      <c r="E272" s="14"/>
      <c r="F272" s="14"/>
      <c r="G272" s="14"/>
      <c r="H272" s="14"/>
      <c r="I272" s="14"/>
      <c r="J272" s="14"/>
      <c r="K272" s="15"/>
      <c r="L272" s="16"/>
      <c r="M272" s="14"/>
      <c r="N272" s="17"/>
      <c r="O272" s="14"/>
      <c r="P272" s="18" t="str">
        <f aca="false">IF($B272="","",IF($N272&lt;&gt;"",$N272,IFERROR(INDEX(Lists!$B$2:$B$13,MATCH($C272,Lists!$A$2:$A$13,0)),"")))</f>
        <v/>
      </c>
      <c r="Q272" s="19" t="str">
        <f aca="true">IF(OR($B272="",$K272=""),"",(TODAY()-$K272)/365.25)</f>
        <v/>
      </c>
      <c r="R272" s="20" t="str">
        <f aca="true">IF(OR($B272="",$K272="",$L272="",$P272=""),"",IF($I272="Disposed",0,IF($O272="Diminishing value",IF($P272&lt;=2,MAX(0,$L272*(1-((TODAY()-$K272)/365.25)/$P272)),$L272*(1-2/$P272)^((TODAY()-$K272)/365.25)),MAX(0,$L272*(1-((TODAY()-$K272)/365.25)/$P272)))))</f>
        <v/>
      </c>
      <c r="S272" s="18" t="str">
        <f aca="false">IF(OR($K272="",$P272=""),"",YEAR($K272)+ROUND($P272,0))</f>
        <v/>
      </c>
      <c r="T272" s="15"/>
      <c r="U272" s="17"/>
      <c r="V272" s="15"/>
      <c r="W272" s="21" t="str">
        <f aca="false">IF(OR($B272="",$I272="Disposed",AND($V272="",$K272=""),IF($U272&lt;&gt;"",$U272,IFERROR(INDEX(Lists!$C$2:$C$13,MATCH($C272,Lists!$A$2:$A$13,0)),""))=""),"",EDATE(IF($V272&lt;&gt;"",$V272,$K272),IF($U272&lt;&gt;"",$U272,IFERROR(INDEX(Lists!$C$2:$C$13,MATCH($C272,Lists!$A$2:$A$13,0)),""))))</f>
        <v/>
      </c>
      <c r="X272" s="14"/>
      <c r="Y272" s="15"/>
      <c r="Z272" s="21" t="str">
        <f aca="false">IF(OR($B272="",$I272="Disposed",$Y272=""),"",$Y272+Lists!$O$4)</f>
        <v/>
      </c>
      <c r="AA272" s="22" t="str">
        <f aca="true">IF($B272="","",IF($I272="Disposed","Disposed",IF(OR($I272="Out of order",$I272="Under repair"),"Out of action",IF(AND($W272&lt;&gt;"",$W272&lt;TODAY()),"Service overdue",IF(AND($Z272&lt;&gt;"",$Z272&lt;TODAY()),"Inspection overdue",IF(AND($T272&lt;&gt;"",$T272&lt;TODAY()),"Warranty expired",IF(AND($W272&lt;&gt;"",$W272&lt;=TODAY()+Lists!$O$2),"Service due soon",IF(AND($T272&lt;&gt;"",$T272&lt;=TODAY()+Lists!$O$3),"Warranty ending",IF(AND($S272&lt;&gt;"",$S272&lt;=YEAR(TODAY())),"Due for replacement","OK")))))))))</f>
        <v/>
      </c>
      <c r="AB272" s="23"/>
    </row>
    <row r="273" customFormat="false" ht="15" hidden="false" customHeight="false" outlineLevel="0" collapsed="false">
      <c r="A273" s="14"/>
      <c r="B273" s="14"/>
      <c r="C273" s="14"/>
      <c r="D273" s="14"/>
      <c r="E273" s="14"/>
      <c r="F273" s="14"/>
      <c r="G273" s="14"/>
      <c r="H273" s="14"/>
      <c r="I273" s="14"/>
      <c r="J273" s="14"/>
      <c r="K273" s="15"/>
      <c r="L273" s="16"/>
      <c r="M273" s="14"/>
      <c r="N273" s="17"/>
      <c r="O273" s="14"/>
      <c r="P273" s="18" t="str">
        <f aca="false">IF($B273="","",IF($N273&lt;&gt;"",$N273,IFERROR(INDEX(Lists!$B$2:$B$13,MATCH($C273,Lists!$A$2:$A$13,0)),"")))</f>
        <v/>
      </c>
      <c r="Q273" s="19" t="str">
        <f aca="true">IF(OR($B273="",$K273=""),"",(TODAY()-$K273)/365.25)</f>
        <v/>
      </c>
      <c r="R273" s="20" t="str">
        <f aca="true">IF(OR($B273="",$K273="",$L273="",$P273=""),"",IF($I273="Disposed",0,IF($O273="Diminishing value",IF($P273&lt;=2,MAX(0,$L273*(1-((TODAY()-$K273)/365.25)/$P273)),$L273*(1-2/$P273)^((TODAY()-$K273)/365.25)),MAX(0,$L273*(1-((TODAY()-$K273)/365.25)/$P273)))))</f>
        <v/>
      </c>
      <c r="S273" s="18" t="str">
        <f aca="false">IF(OR($K273="",$P273=""),"",YEAR($K273)+ROUND($P273,0))</f>
        <v/>
      </c>
      <c r="T273" s="15"/>
      <c r="U273" s="17"/>
      <c r="V273" s="15"/>
      <c r="W273" s="21" t="str">
        <f aca="false">IF(OR($B273="",$I273="Disposed",AND($V273="",$K273=""),IF($U273&lt;&gt;"",$U273,IFERROR(INDEX(Lists!$C$2:$C$13,MATCH($C273,Lists!$A$2:$A$13,0)),""))=""),"",EDATE(IF($V273&lt;&gt;"",$V273,$K273),IF($U273&lt;&gt;"",$U273,IFERROR(INDEX(Lists!$C$2:$C$13,MATCH($C273,Lists!$A$2:$A$13,0)),""))))</f>
        <v/>
      </c>
      <c r="X273" s="14"/>
      <c r="Y273" s="15"/>
      <c r="Z273" s="21" t="str">
        <f aca="false">IF(OR($B273="",$I273="Disposed",$Y273=""),"",$Y273+Lists!$O$4)</f>
        <v/>
      </c>
      <c r="AA273" s="22" t="str">
        <f aca="true">IF($B273="","",IF($I273="Disposed","Disposed",IF(OR($I273="Out of order",$I273="Under repair"),"Out of action",IF(AND($W273&lt;&gt;"",$W273&lt;TODAY()),"Service overdue",IF(AND($Z273&lt;&gt;"",$Z273&lt;TODAY()),"Inspection overdue",IF(AND($T273&lt;&gt;"",$T273&lt;TODAY()),"Warranty expired",IF(AND($W273&lt;&gt;"",$W273&lt;=TODAY()+Lists!$O$2),"Service due soon",IF(AND($T273&lt;&gt;"",$T273&lt;=TODAY()+Lists!$O$3),"Warranty ending",IF(AND($S273&lt;&gt;"",$S273&lt;=YEAR(TODAY())),"Due for replacement","OK")))))))))</f>
        <v/>
      </c>
      <c r="AB273" s="23"/>
    </row>
    <row r="274" customFormat="false" ht="15" hidden="false" customHeight="false" outlineLevel="0" collapsed="false">
      <c r="A274" s="14"/>
      <c r="B274" s="14"/>
      <c r="C274" s="14"/>
      <c r="D274" s="14"/>
      <c r="E274" s="14"/>
      <c r="F274" s="14"/>
      <c r="G274" s="14"/>
      <c r="H274" s="14"/>
      <c r="I274" s="14"/>
      <c r="J274" s="14"/>
      <c r="K274" s="15"/>
      <c r="L274" s="16"/>
      <c r="M274" s="14"/>
      <c r="N274" s="17"/>
      <c r="O274" s="14"/>
      <c r="P274" s="18" t="str">
        <f aca="false">IF($B274="","",IF($N274&lt;&gt;"",$N274,IFERROR(INDEX(Lists!$B$2:$B$13,MATCH($C274,Lists!$A$2:$A$13,0)),"")))</f>
        <v/>
      </c>
      <c r="Q274" s="19" t="str">
        <f aca="true">IF(OR($B274="",$K274=""),"",(TODAY()-$K274)/365.25)</f>
        <v/>
      </c>
      <c r="R274" s="20" t="str">
        <f aca="true">IF(OR($B274="",$K274="",$L274="",$P274=""),"",IF($I274="Disposed",0,IF($O274="Diminishing value",IF($P274&lt;=2,MAX(0,$L274*(1-((TODAY()-$K274)/365.25)/$P274)),$L274*(1-2/$P274)^((TODAY()-$K274)/365.25)),MAX(0,$L274*(1-((TODAY()-$K274)/365.25)/$P274)))))</f>
        <v/>
      </c>
      <c r="S274" s="18" t="str">
        <f aca="false">IF(OR($K274="",$P274=""),"",YEAR($K274)+ROUND($P274,0))</f>
        <v/>
      </c>
      <c r="T274" s="15"/>
      <c r="U274" s="17"/>
      <c r="V274" s="15"/>
      <c r="W274" s="21" t="str">
        <f aca="false">IF(OR($B274="",$I274="Disposed",AND($V274="",$K274=""),IF($U274&lt;&gt;"",$U274,IFERROR(INDEX(Lists!$C$2:$C$13,MATCH($C274,Lists!$A$2:$A$13,0)),""))=""),"",EDATE(IF($V274&lt;&gt;"",$V274,$K274),IF($U274&lt;&gt;"",$U274,IFERROR(INDEX(Lists!$C$2:$C$13,MATCH($C274,Lists!$A$2:$A$13,0)),""))))</f>
        <v/>
      </c>
      <c r="X274" s="14"/>
      <c r="Y274" s="15"/>
      <c r="Z274" s="21" t="str">
        <f aca="false">IF(OR($B274="",$I274="Disposed",$Y274=""),"",$Y274+Lists!$O$4)</f>
        <v/>
      </c>
      <c r="AA274" s="22" t="str">
        <f aca="true">IF($B274="","",IF($I274="Disposed","Disposed",IF(OR($I274="Out of order",$I274="Under repair"),"Out of action",IF(AND($W274&lt;&gt;"",$W274&lt;TODAY()),"Service overdue",IF(AND($Z274&lt;&gt;"",$Z274&lt;TODAY()),"Inspection overdue",IF(AND($T274&lt;&gt;"",$T274&lt;TODAY()),"Warranty expired",IF(AND($W274&lt;&gt;"",$W274&lt;=TODAY()+Lists!$O$2),"Service due soon",IF(AND($T274&lt;&gt;"",$T274&lt;=TODAY()+Lists!$O$3),"Warranty ending",IF(AND($S274&lt;&gt;"",$S274&lt;=YEAR(TODAY())),"Due for replacement","OK")))))))))</f>
        <v/>
      </c>
      <c r="AB274" s="23"/>
    </row>
    <row r="275" customFormat="false" ht="15" hidden="false" customHeight="false" outlineLevel="0" collapsed="false">
      <c r="A275" s="14"/>
      <c r="B275" s="14"/>
      <c r="C275" s="14"/>
      <c r="D275" s="14"/>
      <c r="E275" s="14"/>
      <c r="F275" s="14"/>
      <c r="G275" s="14"/>
      <c r="H275" s="14"/>
      <c r="I275" s="14"/>
      <c r="J275" s="14"/>
      <c r="K275" s="15"/>
      <c r="L275" s="16"/>
      <c r="M275" s="14"/>
      <c r="N275" s="17"/>
      <c r="O275" s="14"/>
      <c r="P275" s="18" t="str">
        <f aca="false">IF($B275="","",IF($N275&lt;&gt;"",$N275,IFERROR(INDEX(Lists!$B$2:$B$13,MATCH($C275,Lists!$A$2:$A$13,0)),"")))</f>
        <v/>
      </c>
      <c r="Q275" s="19" t="str">
        <f aca="true">IF(OR($B275="",$K275=""),"",(TODAY()-$K275)/365.25)</f>
        <v/>
      </c>
      <c r="R275" s="20" t="str">
        <f aca="true">IF(OR($B275="",$K275="",$L275="",$P275=""),"",IF($I275="Disposed",0,IF($O275="Diminishing value",IF($P275&lt;=2,MAX(0,$L275*(1-((TODAY()-$K275)/365.25)/$P275)),$L275*(1-2/$P275)^((TODAY()-$K275)/365.25)),MAX(0,$L275*(1-((TODAY()-$K275)/365.25)/$P275)))))</f>
        <v/>
      </c>
      <c r="S275" s="18" t="str">
        <f aca="false">IF(OR($K275="",$P275=""),"",YEAR($K275)+ROUND($P275,0))</f>
        <v/>
      </c>
      <c r="T275" s="15"/>
      <c r="U275" s="17"/>
      <c r="V275" s="15"/>
      <c r="W275" s="21" t="str">
        <f aca="false">IF(OR($B275="",$I275="Disposed",AND($V275="",$K275=""),IF($U275&lt;&gt;"",$U275,IFERROR(INDEX(Lists!$C$2:$C$13,MATCH($C275,Lists!$A$2:$A$13,0)),""))=""),"",EDATE(IF($V275&lt;&gt;"",$V275,$K275),IF($U275&lt;&gt;"",$U275,IFERROR(INDEX(Lists!$C$2:$C$13,MATCH($C275,Lists!$A$2:$A$13,0)),""))))</f>
        <v/>
      </c>
      <c r="X275" s="14"/>
      <c r="Y275" s="15"/>
      <c r="Z275" s="21" t="str">
        <f aca="false">IF(OR($B275="",$I275="Disposed",$Y275=""),"",$Y275+Lists!$O$4)</f>
        <v/>
      </c>
      <c r="AA275" s="22" t="str">
        <f aca="true">IF($B275="","",IF($I275="Disposed","Disposed",IF(OR($I275="Out of order",$I275="Under repair"),"Out of action",IF(AND($W275&lt;&gt;"",$W275&lt;TODAY()),"Service overdue",IF(AND($Z275&lt;&gt;"",$Z275&lt;TODAY()),"Inspection overdue",IF(AND($T275&lt;&gt;"",$T275&lt;TODAY()),"Warranty expired",IF(AND($W275&lt;&gt;"",$W275&lt;=TODAY()+Lists!$O$2),"Service due soon",IF(AND($T275&lt;&gt;"",$T275&lt;=TODAY()+Lists!$O$3),"Warranty ending",IF(AND($S275&lt;&gt;"",$S275&lt;=YEAR(TODAY())),"Due for replacement","OK")))))))))</f>
        <v/>
      </c>
      <c r="AB275" s="23"/>
    </row>
    <row r="276" customFormat="false" ht="15" hidden="false" customHeight="false" outlineLevel="0" collapsed="false">
      <c r="A276" s="14"/>
      <c r="B276" s="14"/>
      <c r="C276" s="14"/>
      <c r="D276" s="14"/>
      <c r="E276" s="14"/>
      <c r="F276" s="14"/>
      <c r="G276" s="14"/>
      <c r="H276" s="14"/>
      <c r="I276" s="14"/>
      <c r="J276" s="14"/>
      <c r="K276" s="15"/>
      <c r="L276" s="16"/>
      <c r="M276" s="14"/>
      <c r="N276" s="17"/>
      <c r="O276" s="14"/>
      <c r="P276" s="18" t="str">
        <f aca="false">IF($B276="","",IF($N276&lt;&gt;"",$N276,IFERROR(INDEX(Lists!$B$2:$B$13,MATCH($C276,Lists!$A$2:$A$13,0)),"")))</f>
        <v/>
      </c>
      <c r="Q276" s="19" t="str">
        <f aca="true">IF(OR($B276="",$K276=""),"",(TODAY()-$K276)/365.25)</f>
        <v/>
      </c>
      <c r="R276" s="20" t="str">
        <f aca="true">IF(OR($B276="",$K276="",$L276="",$P276=""),"",IF($I276="Disposed",0,IF($O276="Diminishing value",IF($P276&lt;=2,MAX(0,$L276*(1-((TODAY()-$K276)/365.25)/$P276)),$L276*(1-2/$P276)^((TODAY()-$K276)/365.25)),MAX(0,$L276*(1-((TODAY()-$K276)/365.25)/$P276)))))</f>
        <v/>
      </c>
      <c r="S276" s="18" t="str">
        <f aca="false">IF(OR($K276="",$P276=""),"",YEAR($K276)+ROUND($P276,0))</f>
        <v/>
      </c>
      <c r="T276" s="15"/>
      <c r="U276" s="17"/>
      <c r="V276" s="15"/>
      <c r="W276" s="21" t="str">
        <f aca="false">IF(OR($B276="",$I276="Disposed",AND($V276="",$K276=""),IF($U276&lt;&gt;"",$U276,IFERROR(INDEX(Lists!$C$2:$C$13,MATCH($C276,Lists!$A$2:$A$13,0)),""))=""),"",EDATE(IF($V276&lt;&gt;"",$V276,$K276),IF($U276&lt;&gt;"",$U276,IFERROR(INDEX(Lists!$C$2:$C$13,MATCH($C276,Lists!$A$2:$A$13,0)),""))))</f>
        <v/>
      </c>
      <c r="X276" s="14"/>
      <c r="Y276" s="15"/>
      <c r="Z276" s="21" t="str">
        <f aca="false">IF(OR($B276="",$I276="Disposed",$Y276=""),"",$Y276+Lists!$O$4)</f>
        <v/>
      </c>
      <c r="AA276" s="22" t="str">
        <f aca="true">IF($B276="","",IF($I276="Disposed","Disposed",IF(OR($I276="Out of order",$I276="Under repair"),"Out of action",IF(AND($W276&lt;&gt;"",$W276&lt;TODAY()),"Service overdue",IF(AND($Z276&lt;&gt;"",$Z276&lt;TODAY()),"Inspection overdue",IF(AND($T276&lt;&gt;"",$T276&lt;TODAY()),"Warranty expired",IF(AND($W276&lt;&gt;"",$W276&lt;=TODAY()+Lists!$O$2),"Service due soon",IF(AND($T276&lt;&gt;"",$T276&lt;=TODAY()+Lists!$O$3),"Warranty ending",IF(AND($S276&lt;&gt;"",$S276&lt;=YEAR(TODAY())),"Due for replacement","OK")))))))))</f>
        <v/>
      </c>
      <c r="AB276" s="23"/>
    </row>
    <row r="277" customFormat="false" ht="15" hidden="false" customHeight="false" outlineLevel="0" collapsed="false">
      <c r="A277" s="14"/>
      <c r="B277" s="14"/>
      <c r="C277" s="14"/>
      <c r="D277" s="14"/>
      <c r="E277" s="14"/>
      <c r="F277" s="14"/>
      <c r="G277" s="14"/>
      <c r="H277" s="14"/>
      <c r="I277" s="14"/>
      <c r="J277" s="14"/>
      <c r="K277" s="15"/>
      <c r="L277" s="16"/>
      <c r="M277" s="14"/>
      <c r="N277" s="17"/>
      <c r="O277" s="14"/>
      <c r="P277" s="18" t="str">
        <f aca="false">IF($B277="","",IF($N277&lt;&gt;"",$N277,IFERROR(INDEX(Lists!$B$2:$B$13,MATCH($C277,Lists!$A$2:$A$13,0)),"")))</f>
        <v/>
      </c>
      <c r="Q277" s="19" t="str">
        <f aca="true">IF(OR($B277="",$K277=""),"",(TODAY()-$K277)/365.25)</f>
        <v/>
      </c>
      <c r="R277" s="20" t="str">
        <f aca="true">IF(OR($B277="",$K277="",$L277="",$P277=""),"",IF($I277="Disposed",0,IF($O277="Diminishing value",IF($P277&lt;=2,MAX(0,$L277*(1-((TODAY()-$K277)/365.25)/$P277)),$L277*(1-2/$P277)^((TODAY()-$K277)/365.25)),MAX(0,$L277*(1-((TODAY()-$K277)/365.25)/$P277)))))</f>
        <v/>
      </c>
      <c r="S277" s="18" t="str">
        <f aca="false">IF(OR($K277="",$P277=""),"",YEAR($K277)+ROUND($P277,0))</f>
        <v/>
      </c>
      <c r="T277" s="15"/>
      <c r="U277" s="17"/>
      <c r="V277" s="15"/>
      <c r="W277" s="21" t="str">
        <f aca="false">IF(OR($B277="",$I277="Disposed",AND($V277="",$K277=""),IF($U277&lt;&gt;"",$U277,IFERROR(INDEX(Lists!$C$2:$C$13,MATCH($C277,Lists!$A$2:$A$13,0)),""))=""),"",EDATE(IF($V277&lt;&gt;"",$V277,$K277),IF($U277&lt;&gt;"",$U277,IFERROR(INDEX(Lists!$C$2:$C$13,MATCH($C277,Lists!$A$2:$A$13,0)),""))))</f>
        <v/>
      </c>
      <c r="X277" s="14"/>
      <c r="Y277" s="15"/>
      <c r="Z277" s="21" t="str">
        <f aca="false">IF(OR($B277="",$I277="Disposed",$Y277=""),"",$Y277+Lists!$O$4)</f>
        <v/>
      </c>
      <c r="AA277" s="22" t="str">
        <f aca="true">IF($B277="","",IF($I277="Disposed","Disposed",IF(OR($I277="Out of order",$I277="Under repair"),"Out of action",IF(AND($W277&lt;&gt;"",$W277&lt;TODAY()),"Service overdue",IF(AND($Z277&lt;&gt;"",$Z277&lt;TODAY()),"Inspection overdue",IF(AND($T277&lt;&gt;"",$T277&lt;TODAY()),"Warranty expired",IF(AND($W277&lt;&gt;"",$W277&lt;=TODAY()+Lists!$O$2),"Service due soon",IF(AND($T277&lt;&gt;"",$T277&lt;=TODAY()+Lists!$O$3),"Warranty ending",IF(AND($S277&lt;&gt;"",$S277&lt;=YEAR(TODAY())),"Due for replacement","OK")))))))))</f>
        <v/>
      </c>
      <c r="AB277" s="23"/>
    </row>
    <row r="278" customFormat="false" ht="15" hidden="false" customHeight="false" outlineLevel="0" collapsed="false">
      <c r="A278" s="14"/>
      <c r="B278" s="14"/>
      <c r="C278" s="14"/>
      <c r="D278" s="14"/>
      <c r="E278" s="14"/>
      <c r="F278" s="14"/>
      <c r="G278" s="14"/>
      <c r="H278" s="14"/>
      <c r="I278" s="14"/>
      <c r="J278" s="14"/>
      <c r="K278" s="15"/>
      <c r="L278" s="16"/>
      <c r="M278" s="14"/>
      <c r="N278" s="17"/>
      <c r="O278" s="14"/>
      <c r="P278" s="18" t="str">
        <f aca="false">IF($B278="","",IF($N278&lt;&gt;"",$N278,IFERROR(INDEX(Lists!$B$2:$B$13,MATCH($C278,Lists!$A$2:$A$13,0)),"")))</f>
        <v/>
      </c>
      <c r="Q278" s="19" t="str">
        <f aca="true">IF(OR($B278="",$K278=""),"",(TODAY()-$K278)/365.25)</f>
        <v/>
      </c>
      <c r="R278" s="20" t="str">
        <f aca="true">IF(OR($B278="",$K278="",$L278="",$P278=""),"",IF($I278="Disposed",0,IF($O278="Diminishing value",IF($P278&lt;=2,MAX(0,$L278*(1-((TODAY()-$K278)/365.25)/$P278)),$L278*(1-2/$P278)^((TODAY()-$K278)/365.25)),MAX(0,$L278*(1-((TODAY()-$K278)/365.25)/$P278)))))</f>
        <v/>
      </c>
      <c r="S278" s="18" t="str">
        <f aca="false">IF(OR($K278="",$P278=""),"",YEAR($K278)+ROUND($P278,0))</f>
        <v/>
      </c>
      <c r="T278" s="15"/>
      <c r="U278" s="17"/>
      <c r="V278" s="15"/>
      <c r="W278" s="21" t="str">
        <f aca="false">IF(OR($B278="",$I278="Disposed",AND($V278="",$K278=""),IF($U278&lt;&gt;"",$U278,IFERROR(INDEX(Lists!$C$2:$C$13,MATCH($C278,Lists!$A$2:$A$13,0)),""))=""),"",EDATE(IF($V278&lt;&gt;"",$V278,$K278),IF($U278&lt;&gt;"",$U278,IFERROR(INDEX(Lists!$C$2:$C$13,MATCH($C278,Lists!$A$2:$A$13,0)),""))))</f>
        <v/>
      </c>
      <c r="X278" s="14"/>
      <c r="Y278" s="15"/>
      <c r="Z278" s="21" t="str">
        <f aca="false">IF(OR($B278="",$I278="Disposed",$Y278=""),"",$Y278+Lists!$O$4)</f>
        <v/>
      </c>
      <c r="AA278" s="22" t="str">
        <f aca="true">IF($B278="","",IF($I278="Disposed","Disposed",IF(OR($I278="Out of order",$I278="Under repair"),"Out of action",IF(AND($W278&lt;&gt;"",$W278&lt;TODAY()),"Service overdue",IF(AND($Z278&lt;&gt;"",$Z278&lt;TODAY()),"Inspection overdue",IF(AND($T278&lt;&gt;"",$T278&lt;TODAY()),"Warranty expired",IF(AND($W278&lt;&gt;"",$W278&lt;=TODAY()+Lists!$O$2),"Service due soon",IF(AND($T278&lt;&gt;"",$T278&lt;=TODAY()+Lists!$O$3),"Warranty ending",IF(AND($S278&lt;&gt;"",$S278&lt;=YEAR(TODAY())),"Due for replacement","OK")))))))))</f>
        <v/>
      </c>
      <c r="AB278" s="23"/>
    </row>
    <row r="279" customFormat="false" ht="15" hidden="false" customHeight="false" outlineLevel="0" collapsed="false">
      <c r="A279" s="14"/>
      <c r="B279" s="14"/>
      <c r="C279" s="14"/>
      <c r="D279" s="14"/>
      <c r="E279" s="14"/>
      <c r="F279" s="14"/>
      <c r="G279" s="14"/>
      <c r="H279" s="14"/>
      <c r="I279" s="14"/>
      <c r="J279" s="14"/>
      <c r="K279" s="15"/>
      <c r="L279" s="16"/>
      <c r="M279" s="14"/>
      <c r="N279" s="17"/>
      <c r="O279" s="14"/>
      <c r="P279" s="18" t="str">
        <f aca="false">IF($B279="","",IF($N279&lt;&gt;"",$N279,IFERROR(INDEX(Lists!$B$2:$B$13,MATCH($C279,Lists!$A$2:$A$13,0)),"")))</f>
        <v/>
      </c>
      <c r="Q279" s="19" t="str">
        <f aca="true">IF(OR($B279="",$K279=""),"",(TODAY()-$K279)/365.25)</f>
        <v/>
      </c>
      <c r="R279" s="20" t="str">
        <f aca="true">IF(OR($B279="",$K279="",$L279="",$P279=""),"",IF($I279="Disposed",0,IF($O279="Diminishing value",IF($P279&lt;=2,MAX(0,$L279*(1-((TODAY()-$K279)/365.25)/$P279)),$L279*(1-2/$P279)^((TODAY()-$K279)/365.25)),MAX(0,$L279*(1-((TODAY()-$K279)/365.25)/$P279)))))</f>
        <v/>
      </c>
      <c r="S279" s="18" t="str">
        <f aca="false">IF(OR($K279="",$P279=""),"",YEAR($K279)+ROUND($P279,0))</f>
        <v/>
      </c>
      <c r="T279" s="15"/>
      <c r="U279" s="17"/>
      <c r="V279" s="15"/>
      <c r="W279" s="21" t="str">
        <f aca="false">IF(OR($B279="",$I279="Disposed",AND($V279="",$K279=""),IF($U279&lt;&gt;"",$U279,IFERROR(INDEX(Lists!$C$2:$C$13,MATCH($C279,Lists!$A$2:$A$13,0)),""))=""),"",EDATE(IF($V279&lt;&gt;"",$V279,$K279),IF($U279&lt;&gt;"",$U279,IFERROR(INDEX(Lists!$C$2:$C$13,MATCH($C279,Lists!$A$2:$A$13,0)),""))))</f>
        <v/>
      </c>
      <c r="X279" s="14"/>
      <c r="Y279" s="15"/>
      <c r="Z279" s="21" t="str">
        <f aca="false">IF(OR($B279="",$I279="Disposed",$Y279=""),"",$Y279+Lists!$O$4)</f>
        <v/>
      </c>
      <c r="AA279" s="22" t="str">
        <f aca="true">IF($B279="","",IF($I279="Disposed","Disposed",IF(OR($I279="Out of order",$I279="Under repair"),"Out of action",IF(AND($W279&lt;&gt;"",$W279&lt;TODAY()),"Service overdue",IF(AND($Z279&lt;&gt;"",$Z279&lt;TODAY()),"Inspection overdue",IF(AND($T279&lt;&gt;"",$T279&lt;TODAY()),"Warranty expired",IF(AND($W279&lt;&gt;"",$W279&lt;=TODAY()+Lists!$O$2),"Service due soon",IF(AND($T279&lt;&gt;"",$T279&lt;=TODAY()+Lists!$O$3),"Warranty ending",IF(AND($S279&lt;&gt;"",$S279&lt;=YEAR(TODAY())),"Due for replacement","OK")))))))))</f>
        <v/>
      </c>
      <c r="AB279" s="23"/>
    </row>
    <row r="280" customFormat="false" ht="15" hidden="false" customHeight="false" outlineLevel="0" collapsed="false">
      <c r="A280" s="14"/>
      <c r="B280" s="14"/>
      <c r="C280" s="14"/>
      <c r="D280" s="14"/>
      <c r="E280" s="14"/>
      <c r="F280" s="14"/>
      <c r="G280" s="14"/>
      <c r="H280" s="14"/>
      <c r="I280" s="14"/>
      <c r="J280" s="14"/>
      <c r="K280" s="15"/>
      <c r="L280" s="16"/>
      <c r="M280" s="14"/>
      <c r="N280" s="17"/>
      <c r="O280" s="14"/>
      <c r="P280" s="18" t="str">
        <f aca="false">IF($B280="","",IF($N280&lt;&gt;"",$N280,IFERROR(INDEX(Lists!$B$2:$B$13,MATCH($C280,Lists!$A$2:$A$13,0)),"")))</f>
        <v/>
      </c>
      <c r="Q280" s="19" t="str">
        <f aca="true">IF(OR($B280="",$K280=""),"",(TODAY()-$K280)/365.25)</f>
        <v/>
      </c>
      <c r="R280" s="20" t="str">
        <f aca="true">IF(OR($B280="",$K280="",$L280="",$P280=""),"",IF($I280="Disposed",0,IF($O280="Diminishing value",IF($P280&lt;=2,MAX(0,$L280*(1-((TODAY()-$K280)/365.25)/$P280)),$L280*(1-2/$P280)^((TODAY()-$K280)/365.25)),MAX(0,$L280*(1-((TODAY()-$K280)/365.25)/$P280)))))</f>
        <v/>
      </c>
      <c r="S280" s="18" t="str">
        <f aca="false">IF(OR($K280="",$P280=""),"",YEAR($K280)+ROUND($P280,0))</f>
        <v/>
      </c>
      <c r="T280" s="15"/>
      <c r="U280" s="17"/>
      <c r="V280" s="15"/>
      <c r="W280" s="21" t="str">
        <f aca="false">IF(OR($B280="",$I280="Disposed",AND($V280="",$K280=""),IF($U280&lt;&gt;"",$U280,IFERROR(INDEX(Lists!$C$2:$C$13,MATCH($C280,Lists!$A$2:$A$13,0)),""))=""),"",EDATE(IF($V280&lt;&gt;"",$V280,$K280),IF($U280&lt;&gt;"",$U280,IFERROR(INDEX(Lists!$C$2:$C$13,MATCH($C280,Lists!$A$2:$A$13,0)),""))))</f>
        <v/>
      </c>
      <c r="X280" s="14"/>
      <c r="Y280" s="15"/>
      <c r="Z280" s="21" t="str">
        <f aca="false">IF(OR($B280="",$I280="Disposed",$Y280=""),"",$Y280+Lists!$O$4)</f>
        <v/>
      </c>
      <c r="AA280" s="22" t="str">
        <f aca="true">IF($B280="","",IF($I280="Disposed","Disposed",IF(OR($I280="Out of order",$I280="Under repair"),"Out of action",IF(AND($W280&lt;&gt;"",$W280&lt;TODAY()),"Service overdue",IF(AND($Z280&lt;&gt;"",$Z280&lt;TODAY()),"Inspection overdue",IF(AND($T280&lt;&gt;"",$T280&lt;TODAY()),"Warranty expired",IF(AND($W280&lt;&gt;"",$W280&lt;=TODAY()+Lists!$O$2),"Service due soon",IF(AND($T280&lt;&gt;"",$T280&lt;=TODAY()+Lists!$O$3),"Warranty ending",IF(AND($S280&lt;&gt;"",$S280&lt;=YEAR(TODAY())),"Due for replacement","OK")))))))))</f>
        <v/>
      </c>
      <c r="AB280" s="23"/>
    </row>
    <row r="281" customFormat="false" ht="15" hidden="false" customHeight="false" outlineLevel="0" collapsed="false">
      <c r="A281" s="14"/>
      <c r="B281" s="14"/>
      <c r="C281" s="14"/>
      <c r="D281" s="14"/>
      <c r="E281" s="14"/>
      <c r="F281" s="14"/>
      <c r="G281" s="14"/>
      <c r="H281" s="14"/>
      <c r="I281" s="14"/>
      <c r="J281" s="14"/>
      <c r="K281" s="15"/>
      <c r="L281" s="16"/>
      <c r="M281" s="14"/>
      <c r="N281" s="17"/>
      <c r="O281" s="14"/>
      <c r="P281" s="18" t="str">
        <f aca="false">IF($B281="","",IF($N281&lt;&gt;"",$N281,IFERROR(INDEX(Lists!$B$2:$B$13,MATCH($C281,Lists!$A$2:$A$13,0)),"")))</f>
        <v/>
      </c>
      <c r="Q281" s="19" t="str">
        <f aca="true">IF(OR($B281="",$K281=""),"",(TODAY()-$K281)/365.25)</f>
        <v/>
      </c>
      <c r="R281" s="20" t="str">
        <f aca="true">IF(OR($B281="",$K281="",$L281="",$P281=""),"",IF($I281="Disposed",0,IF($O281="Diminishing value",IF($P281&lt;=2,MAX(0,$L281*(1-((TODAY()-$K281)/365.25)/$P281)),$L281*(1-2/$P281)^((TODAY()-$K281)/365.25)),MAX(0,$L281*(1-((TODAY()-$K281)/365.25)/$P281)))))</f>
        <v/>
      </c>
      <c r="S281" s="18" t="str">
        <f aca="false">IF(OR($K281="",$P281=""),"",YEAR($K281)+ROUND($P281,0))</f>
        <v/>
      </c>
      <c r="T281" s="15"/>
      <c r="U281" s="17"/>
      <c r="V281" s="15"/>
      <c r="W281" s="21" t="str">
        <f aca="false">IF(OR($B281="",$I281="Disposed",AND($V281="",$K281=""),IF($U281&lt;&gt;"",$U281,IFERROR(INDEX(Lists!$C$2:$C$13,MATCH($C281,Lists!$A$2:$A$13,0)),""))=""),"",EDATE(IF($V281&lt;&gt;"",$V281,$K281),IF($U281&lt;&gt;"",$U281,IFERROR(INDEX(Lists!$C$2:$C$13,MATCH($C281,Lists!$A$2:$A$13,0)),""))))</f>
        <v/>
      </c>
      <c r="X281" s="14"/>
      <c r="Y281" s="15"/>
      <c r="Z281" s="21" t="str">
        <f aca="false">IF(OR($B281="",$I281="Disposed",$Y281=""),"",$Y281+Lists!$O$4)</f>
        <v/>
      </c>
      <c r="AA281" s="22" t="str">
        <f aca="true">IF($B281="","",IF($I281="Disposed","Disposed",IF(OR($I281="Out of order",$I281="Under repair"),"Out of action",IF(AND($W281&lt;&gt;"",$W281&lt;TODAY()),"Service overdue",IF(AND($Z281&lt;&gt;"",$Z281&lt;TODAY()),"Inspection overdue",IF(AND($T281&lt;&gt;"",$T281&lt;TODAY()),"Warranty expired",IF(AND($W281&lt;&gt;"",$W281&lt;=TODAY()+Lists!$O$2),"Service due soon",IF(AND($T281&lt;&gt;"",$T281&lt;=TODAY()+Lists!$O$3),"Warranty ending",IF(AND($S281&lt;&gt;"",$S281&lt;=YEAR(TODAY())),"Due for replacement","OK")))))))))</f>
        <v/>
      </c>
      <c r="AB281" s="23"/>
    </row>
    <row r="282" customFormat="false" ht="15" hidden="false" customHeight="false" outlineLevel="0" collapsed="false">
      <c r="A282" s="14"/>
      <c r="B282" s="14"/>
      <c r="C282" s="14"/>
      <c r="D282" s="14"/>
      <c r="E282" s="14"/>
      <c r="F282" s="14"/>
      <c r="G282" s="14"/>
      <c r="H282" s="14"/>
      <c r="I282" s="14"/>
      <c r="J282" s="14"/>
      <c r="K282" s="15"/>
      <c r="L282" s="16"/>
      <c r="M282" s="14"/>
      <c r="N282" s="17"/>
      <c r="O282" s="14"/>
      <c r="P282" s="18" t="str">
        <f aca="false">IF($B282="","",IF($N282&lt;&gt;"",$N282,IFERROR(INDEX(Lists!$B$2:$B$13,MATCH($C282,Lists!$A$2:$A$13,0)),"")))</f>
        <v/>
      </c>
      <c r="Q282" s="19" t="str">
        <f aca="true">IF(OR($B282="",$K282=""),"",(TODAY()-$K282)/365.25)</f>
        <v/>
      </c>
      <c r="R282" s="20" t="str">
        <f aca="true">IF(OR($B282="",$K282="",$L282="",$P282=""),"",IF($I282="Disposed",0,IF($O282="Diminishing value",IF($P282&lt;=2,MAX(0,$L282*(1-((TODAY()-$K282)/365.25)/$P282)),$L282*(1-2/$P282)^((TODAY()-$K282)/365.25)),MAX(0,$L282*(1-((TODAY()-$K282)/365.25)/$P282)))))</f>
        <v/>
      </c>
      <c r="S282" s="18" t="str">
        <f aca="false">IF(OR($K282="",$P282=""),"",YEAR($K282)+ROUND($P282,0))</f>
        <v/>
      </c>
      <c r="T282" s="15"/>
      <c r="U282" s="17"/>
      <c r="V282" s="15"/>
      <c r="W282" s="21" t="str">
        <f aca="false">IF(OR($B282="",$I282="Disposed",AND($V282="",$K282=""),IF($U282&lt;&gt;"",$U282,IFERROR(INDEX(Lists!$C$2:$C$13,MATCH($C282,Lists!$A$2:$A$13,0)),""))=""),"",EDATE(IF($V282&lt;&gt;"",$V282,$K282),IF($U282&lt;&gt;"",$U282,IFERROR(INDEX(Lists!$C$2:$C$13,MATCH($C282,Lists!$A$2:$A$13,0)),""))))</f>
        <v/>
      </c>
      <c r="X282" s="14"/>
      <c r="Y282" s="15"/>
      <c r="Z282" s="21" t="str">
        <f aca="false">IF(OR($B282="",$I282="Disposed",$Y282=""),"",$Y282+Lists!$O$4)</f>
        <v/>
      </c>
      <c r="AA282" s="22" t="str">
        <f aca="true">IF($B282="","",IF($I282="Disposed","Disposed",IF(OR($I282="Out of order",$I282="Under repair"),"Out of action",IF(AND($W282&lt;&gt;"",$W282&lt;TODAY()),"Service overdue",IF(AND($Z282&lt;&gt;"",$Z282&lt;TODAY()),"Inspection overdue",IF(AND($T282&lt;&gt;"",$T282&lt;TODAY()),"Warranty expired",IF(AND($W282&lt;&gt;"",$W282&lt;=TODAY()+Lists!$O$2),"Service due soon",IF(AND($T282&lt;&gt;"",$T282&lt;=TODAY()+Lists!$O$3),"Warranty ending",IF(AND($S282&lt;&gt;"",$S282&lt;=YEAR(TODAY())),"Due for replacement","OK")))))))))</f>
        <v/>
      </c>
      <c r="AB282" s="23"/>
    </row>
    <row r="283" customFormat="false" ht="15" hidden="false" customHeight="false" outlineLevel="0" collapsed="false">
      <c r="A283" s="14"/>
      <c r="B283" s="14"/>
      <c r="C283" s="14"/>
      <c r="D283" s="14"/>
      <c r="E283" s="14"/>
      <c r="F283" s="14"/>
      <c r="G283" s="14"/>
      <c r="H283" s="14"/>
      <c r="I283" s="14"/>
      <c r="J283" s="14"/>
      <c r="K283" s="15"/>
      <c r="L283" s="16"/>
      <c r="M283" s="14"/>
      <c r="N283" s="17"/>
      <c r="O283" s="14"/>
      <c r="P283" s="18" t="str">
        <f aca="false">IF($B283="","",IF($N283&lt;&gt;"",$N283,IFERROR(INDEX(Lists!$B$2:$B$13,MATCH($C283,Lists!$A$2:$A$13,0)),"")))</f>
        <v/>
      </c>
      <c r="Q283" s="19" t="str">
        <f aca="true">IF(OR($B283="",$K283=""),"",(TODAY()-$K283)/365.25)</f>
        <v/>
      </c>
      <c r="R283" s="20" t="str">
        <f aca="true">IF(OR($B283="",$K283="",$L283="",$P283=""),"",IF($I283="Disposed",0,IF($O283="Diminishing value",IF($P283&lt;=2,MAX(0,$L283*(1-((TODAY()-$K283)/365.25)/$P283)),$L283*(1-2/$P283)^((TODAY()-$K283)/365.25)),MAX(0,$L283*(1-((TODAY()-$K283)/365.25)/$P283)))))</f>
        <v/>
      </c>
      <c r="S283" s="18" t="str">
        <f aca="false">IF(OR($K283="",$P283=""),"",YEAR($K283)+ROUND($P283,0))</f>
        <v/>
      </c>
      <c r="T283" s="15"/>
      <c r="U283" s="17"/>
      <c r="V283" s="15"/>
      <c r="W283" s="21" t="str">
        <f aca="false">IF(OR($B283="",$I283="Disposed",AND($V283="",$K283=""),IF($U283&lt;&gt;"",$U283,IFERROR(INDEX(Lists!$C$2:$C$13,MATCH($C283,Lists!$A$2:$A$13,0)),""))=""),"",EDATE(IF($V283&lt;&gt;"",$V283,$K283),IF($U283&lt;&gt;"",$U283,IFERROR(INDEX(Lists!$C$2:$C$13,MATCH($C283,Lists!$A$2:$A$13,0)),""))))</f>
        <v/>
      </c>
      <c r="X283" s="14"/>
      <c r="Y283" s="15"/>
      <c r="Z283" s="21" t="str">
        <f aca="false">IF(OR($B283="",$I283="Disposed",$Y283=""),"",$Y283+Lists!$O$4)</f>
        <v/>
      </c>
      <c r="AA283" s="22" t="str">
        <f aca="true">IF($B283="","",IF($I283="Disposed","Disposed",IF(OR($I283="Out of order",$I283="Under repair"),"Out of action",IF(AND($W283&lt;&gt;"",$W283&lt;TODAY()),"Service overdue",IF(AND($Z283&lt;&gt;"",$Z283&lt;TODAY()),"Inspection overdue",IF(AND($T283&lt;&gt;"",$T283&lt;TODAY()),"Warranty expired",IF(AND($W283&lt;&gt;"",$W283&lt;=TODAY()+Lists!$O$2),"Service due soon",IF(AND($T283&lt;&gt;"",$T283&lt;=TODAY()+Lists!$O$3),"Warranty ending",IF(AND($S283&lt;&gt;"",$S283&lt;=YEAR(TODAY())),"Due for replacement","OK")))))))))</f>
        <v/>
      </c>
      <c r="AB283" s="23"/>
    </row>
    <row r="284" customFormat="false" ht="15" hidden="false" customHeight="false" outlineLevel="0" collapsed="false">
      <c r="A284" s="14"/>
      <c r="B284" s="14"/>
      <c r="C284" s="14"/>
      <c r="D284" s="14"/>
      <c r="E284" s="14"/>
      <c r="F284" s="14"/>
      <c r="G284" s="14"/>
      <c r="H284" s="14"/>
      <c r="I284" s="14"/>
      <c r="J284" s="14"/>
      <c r="K284" s="15"/>
      <c r="L284" s="16"/>
      <c r="M284" s="14"/>
      <c r="N284" s="17"/>
      <c r="O284" s="14"/>
      <c r="P284" s="18" t="str">
        <f aca="false">IF($B284="","",IF($N284&lt;&gt;"",$N284,IFERROR(INDEX(Lists!$B$2:$B$13,MATCH($C284,Lists!$A$2:$A$13,0)),"")))</f>
        <v/>
      </c>
      <c r="Q284" s="19" t="str">
        <f aca="true">IF(OR($B284="",$K284=""),"",(TODAY()-$K284)/365.25)</f>
        <v/>
      </c>
      <c r="R284" s="20" t="str">
        <f aca="true">IF(OR($B284="",$K284="",$L284="",$P284=""),"",IF($I284="Disposed",0,IF($O284="Diminishing value",IF($P284&lt;=2,MAX(0,$L284*(1-((TODAY()-$K284)/365.25)/$P284)),$L284*(1-2/$P284)^((TODAY()-$K284)/365.25)),MAX(0,$L284*(1-((TODAY()-$K284)/365.25)/$P284)))))</f>
        <v/>
      </c>
      <c r="S284" s="18" t="str">
        <f aca="false">IF(OR($K284="",$P284=""),"",YEAR($K284)+ROUND($P284,0))</f>
        <v/>
      </c>
      <c r="T284" s="15"/>
      <c r="U284" s="17"/>
      <c r="V284" s="15"/>
      <c r="W284" s="21" t="str">
        <f aca="false">IF(OR($B284="",$I284="Disposed",AND($V284="",$K284=""),IF($U284&lt;&gt;"",$U284,IFERROR(INDEX(Lists!$C$2:$C$13,MATCH($C284,Lists!$A$2:$A$13,0)),""))=""),"",EDATE(IF($V284&lt;&gt;"",$V284,$K284),IF($U284&lt;&gt;"",$U284,IFERROR(INDEX(Lists!$C$2:$C$13,MATCH($C284,Lists!$A$2:$A$13,0)),""))))</f>
        <v/>
      </c>
      <c r="X284" s="14"/>
      <c r="Y284" s="15"/>
      <c r="Z284" s="21" t="str">
        <f aca="false">IF(OR($B284="",$I284="Disposed",$Y284=""),"",$Y284+Lists!$O$4)</f>
        <v/>
      </c>
      <c r="AA284" s="22" t="str">
        <f aca="true">IF($B284="","",IF($I284="Disposed","Disposed",IF(OR($I284="Out of order",$I284="Under repair"),"Out of action",IF(AND($W284&lt;&gt;"",$W284&lt;TODAY()),"Service overdue",IF(AND($Z284&lt;&gt;"",$Z284&lt;TODAY()),"Inspection overdue",IF(AND($T284&lt;&gt;"",$T284&lt;TODAY()),"Warranty expired",IF(AND($W284&lt;&gt;"",$W284&lt;=TODAY()+Lists!$O$2),"Service due soon",IF(AND($T284&lt;&gt;"",$T284&lt;=TODAY()+Lists!$O$3),"Warranty ending",IF(AND($S284&lt;&gt;"",$S284&lt;=YEAR(TODAY())),"Due for replacement","OK")))))))))</f>
        <v/>
      </c>
      <c r="AB284" s="23"/>
    </row>
    <row r="285" customFormat="false" ht="15" hidden="false" customHeight="false" outlineLevel="0" collapsed="false">
      <c r="A285" s="14"/>
      <c r="B285" s="14"/>
      <c r="C285" s="14"/>
      <c r="D285" s="14"/>
      <c r="E285" s="14"/>
      <c r="F285" s="14"/>
      <c r="G285" s="14"/>
      <c r="H285" s="14"/>
      <c r="I285" s="14"/>
      <c r="J285" s="14"/>
      <c r="K285" s="15"/>
      <c r="L285" s="16"/>
      <c r="M285" s="14"/>
      <c r="N285" s="17"/>
      <c r="O285" s="14"/>
      <c r="P285" s="18" t="str">
        <f aca="false">IF($B285="","",IF($N285&lt;&gt;"",$N285,IFERROR(INDEX(Lists!$B$2:$B$13,MATCH($C285,Lists!$A$2:$A$13,0)),"")))</f>
        <v/>
      </c>
      <c r="Q285" s="19" t="str">
        <f aca="true">IF(OR($B285="",$K285=""),"",(TODAY()-$K285)/365.25)</f>
        <v/>
      </c>
      <c r="R285" s="20" t="str">
        <f aca="true">IF(OR($B285="",$K285="",$L285="",$P285=""),"",IF($I285="Disposed",0,IF($O285="Diminishing value",IF($P285&lt;=2,MAX(0,$L285*(1-((TODAY()-$K285)/365.25)/$P285)),$L285*(1-2/$P285)^((TODAY()-$K285)/365.25)),MAX(0,$L285*(1-((TODAY()-$K285)/365.25)/$P285)))))</f>
        <v/>
      </c>
      <c r="S285" s="18" t="str">
        <f aca="false">IF(OR($K285="",$P285=""),"",YEAR($K285)+ROUND($P285,0))</f>
        <v/>
      </c>
      <c r="T285" s="15"/>
      <c r="U285" s="17"/>
      <c r="V285" s="15"/>
      <c r="W285" s="21" t="str">
        <f aca="false">IF(OR($B285="",$I285="Disposed",AND($V285="",$K285=""),IF($U285&lt;&gt;"",$U285,IFERROR(INDEX(Lists!$C$2:$C$13,MATCH($C285,Lists!$A$2:$A$13,0)),""))=""),"",EDATE(IF($V285&lt;&gt;"",$V285,$K285),IF($U285&lt;&gt;"",$U285,IFERROR(INDEX(Lists!$C$2:$C$13,MATCH($C285,Lists!$A$2:$A$13,0)),""))))</f>
        <v/>
      </c>
      <c r="X285" s="14"/>
      <c r="Y285" s="15"/>
      <c r="Z285" s="21" t="str">
        <f aca="false">IF(OR($B285="",$I285="Disposed",$Y285=""),"",$Y285+Lists!$O$4)</f>
        <v/>
      </c>
      <c r="AA285" s="22" t="str">
        <f aca="true">IF($B285="","",IF($I285="Disposed","Disposed",IF(OR($I285="Out of order",$I285="Under repair"),"Out of action",IF(AND($W285&lt;&gt;"",$W285&lt;TODAY()),"Service overdue",IF(AND($Z285&lt;&gt;"",$Z285&lt;TODAY()),"Inspection overdue",IF(AND($T285&lt;&gt;"",$T285&lt;TODAY()),"Warranty expired",IF(AND($W285&lt;&gt;"",$W285&lt;=TODAY()+Lists!$O$2),"Service due soon",IF(AND($T285&lt;&gt;"",$T285&lt;=TODAY()+Lists!$O$3),"Warranty ending",IF(AND($S285&lt;&gt;"",$S285&lt;=YEAR(TODAY())),"Due for replacement","OK")))))))))</f>
        <v/>
      </c>
      <c r="AB285" s="23"/>
    </row>
    <row r="286" customFormat="false" ht="15" hidden="false" customHeight="false" outlineLevel="0" collapsed="false">
      <c r="A286" s="14"/>
      <c r="B286" s="14"/>
      <c r="C286" s="14"/>
      <c r="D286" s="14"/>
      <c r="E286" s="14"/>
      <c r="F286" s="14"/>
      <c r="G286" s="14"/>
      <c r="H286" s="14"/>
      <c r="I286" s="14"/>
      <c r="J286" s="14"/>
      <c r="K286" s="15"/>
      <c r="L286" s="16"/>
      <c r="M286" s="14"/>
      <c r="N286" s="17"/>
      <c r="O286" s="14"/>
      <c r="P286" s="18" t="str">
        <f aca="false">IF($B286="","",IF($N286&lt;&gt;"",$N286,IFERROR(INDEX(Lists!$B$2:$B$13,MATCH($C286,Lists!$A$2:$A$13,0)),"")))</f>
        <v/>
      </c>
      <c r="Q286" s="19" t="str">
        <f aca="true">IF(OR($B286="",$K286=""),"",(TODAY()-$K286)/365.25)</f>
        <v/>
      </c>
      <c r="R286" s="20" t="str">
        <f aca="true">IF(OR($B286="",$K286="",$L286="",$P286=""),"",IF($I286="Disposed",0,IF($O286="Diminishing value",IF($P286&lt;=2,MAX(0,$L286*(1-((TODAY()-$K286)/365.25)/$P286)),$L286*(1-2/$P286)^((TODAY()-$K286)/365.25)),MAX(0,$L286*(1-((TODAY()-$K286)/365.25)/$P286)))))</f>
        <v/>
      </c>
      <c r="S286" s="18" t="str">
        <f aca="false">IF(OR($K286="",$P286=""),"",YEAR($K286)+ROUND($P286,0))</f>
        <v/>
      </c>
      <c r="T286" s="15"/>
      <c r="U286" s="17"/>
      <c r="V286" s="15"/>
      <c r="W286" s="21" t="str">
        <f aca="false">IF(OR($B286="",$I286="Disposed",AND($V286="",$K286=""),IF($U286&lt;&gt;"",$U286,IFERROR(INDEX(Lists!$C$2:$C$13,MATCH($C286,Lists!$A$2:$A$13,0)),""))=""),"",EDATE(IF($V286&lt;&gt;"",$V286,$K286),IF($U286&lt;&gt;"",$U286,IFERROR(INDEX(Lists!$C$2:$C$13,MATCH($C286,Lists!$A$2:$A$13,0)),""))))</f>
        <v/>
      </c>
      <c r="X286" s="14"/>
      <c r="Y286" s="15"/>
      <c r="Z286" s="21" t="str">
        <f aca="false">IF(OR($B286="",$I286="Disposed",$Y286=""),"",$Y286+Lists!$O$4)</f>
        <v/>
      </c>
      <c r="AA286" s="22" t="str">
        <f aca="true">IF($B286="","",IF($I286="Disposed","Disposed",IF(OR($I286="Out of order",$I286="Under repair"),"Out of action",IF(AND($W286&lt;&gt;"",$W286&lt;TODAY()),"Service overdue",IF(AND($Z286&lt;&gt;"",$Z286&lt;TODAY()),"Inspection overdue",IF(AND($T286&lt;&gt;"",$T286&lt;TODAY()),"Warranty expired",IF(AND($W286&lt;&gt;"",$W286&lt;=TODAY()+Lists!$O$2),"Service due soon",IF(AND($T286&lt;&gt;"",$T286&lt;=TODAY()+Lists!$O$3),"Warranty ending",IF(AND($S286&lt;&gt;"",$S286&lt;=YEAR(TODAY())),"Due for replacement","OK")))))))))</f>
        <v/>
      </c>
      <c r="AB286" s="23"/>
    </row>
    <row r="287" customFormat="false" ht="15" hidden="false" customHeight="false" outlineLevel="0" collapsed="false">
      <c r="A287" s="14"/>
      <c r="B287" s="14"/>
      <c r="C287" s="14"/>
      <c r="D287" s="14"/>
      <c r="E287" s="14"/>
      <c r="F287" s="14"/>
      <c r="G287" s="14"/>
      <c r="H287" s="14"/>
      <c r="I287" s="14"/>
      <c r="J287" s="14"/>
      <c r="K287" s="15"/>
      <c r="L287" s="16"/>
      <c r="M287" s="14"/>
      <c r="N287" s="17"/>
      <c r="O287" s="14"/>
      <c r="P287" s="18" t="str">
        <f aca="false">IF($B287="","",IF($N287&lt;&gt;"",$N287,IFERROR(INDEX(Lists!$B$2:$B$13,MATCH($C287,Lists!$A$2:$A$13,0)),"")))</f>
        <v/>
      </c>
      <c r="Q287" s="19" t="str">
        <f aca="true">IF(OR($B287="",$K287=""),"",(TODAY()-$K287)/365.25)</f>
        <v/>
      </c>
      <c r="R287" s="20" t="str">
        <f aca="true">IF(OR($B287="",$K287="",$L287="",$P287=""),"",IF($I287="Disposed",0,IF($O287="Diminishing value",IF($P287&lt;=2,MAX(0,$L287*(1-((TODAY()-$K287)/365.25)/$P287)),$L287*(1-2/$P287)^((TODAY()-$K287)/365.25)),MAX(0,$L287*(1-((TODAY()-$K287)/365.25)/$P287)))))</f>
        <v/>
      </c>
      <c r="S287" s="18" t="str">
        <f aca="false">IF(OR($K287="",$P287=""),"",YEAR($K287)+ROUND($P287,0))</f>
        <v/>
      </c>
      <c r="T287" s="15"/>
      <c r="U287" s="17"/>
      <c r="V287" s="15"/>
      <c r="W287" s="21" t="str">
        <f aca="false">IF(OR($B287="",$I287="Disposed",AND($V287="",$K287=""),IF($U287&lt;&gt;"",$U287,IFERROR(INDEX(Lists!$C$2:$C$13,MATCH($C287,Lists!$A$2:$A$13,0)),""))=""),"",EDATE(IF($V287&lt;&gt;"",$V287,$K287),IF($U287&lt;&gt;"",$U287,IFERROR(INDEX(Lists!$C$2:$C$13,MATCH($C287,Lists!$A$2:$A$13,0)),""))))</f>
        <v/>
      </c>
      <c r="X287" s="14"/>
      <c r="Y287" s="15"/>
      <c r="Z287" s="21" t="str">
        <f aca="false">IF(OR($B287="",$I287="Disposed",$Y287=""),"",$Y287+Lists!$O$4)</f>
        <v/>
      </c>
      <c r="AA287" s="22" t="str">
        <f aca="true">IF($B287="","",IF($I287="Disposed","Disposed",IF(OR($I287="Out of order",$I287="Under repair"),"Out of action",IF(AND($W287&lt;&gt;"",$W287&lt;TODAY()),"Service overdue",IF(AND($Z287&lt;&gt;"",$Z287&lt;TODAY()),"Inspection overdue",IF(AND($T287&lt;&gt;"",$T287&lt;TODAY()),"Warranty expired",IF(AND($W287&lt;&gt;"",$W287&lt;=TODAY()+Lists!$O$2),"Service due soon",IF(AND($T287&lt;&gt;"",$T287&lt;=TODAY()+Lists!$O$3),"Warranty ending",IF(AND($S287&lt;&gt;"",$S287&lt;=YEAR(TODAY())),"Due for replacement","OK")))))))))</f>
        <v/>
      </c>
      <c r="AB287" s="23"/>
    </row>
    <row r="288" customFormat="false" ht="15" hidden="false" customHeight="false" outlineLevel="0" collapsed="false">
      <c r="A288" s="14"/>
      <c r="B288" s="14"/>
      <c r="C288" s="14"/>
      <c r="D288" s="14"/>
      <c r="E288" s="14"/>
      <c r="F288" s="14"/>
      <c r="G288" s="14"/>
      <c r="H288" s="14"/>
      <c r="I288" s="14"/>
      <c r="J288" s="14"/>
      <c r="K288" s="15"/>
      <c r="L288" s="16"/>
      <c r="M288" s="14"/>
      <c r="N288" s="17"/>
      <c r="O288" s="14"/>
      <c r="P288" s="18" t="str">
        <f aca="false">IF($B288="","",IF($N288&lt;&gt;"",$N288,IFERROR(INDEX(Lists!$B$2:$B$13,MATCH($C288,Lists!$A$2:$A$13,0)),"")))</f>
        <v/>
      </c>
      <c r="Q288" s="19" t="str">
        <f aca="true">IF(OR($B288="",$K288=""),"",(TODAY()-$K288)/365.25)</f>
        <v/>
      </c>
      <c r="R288" s="20" t="str">
        <f aca="true">IF(OR($B288="",$K288="",$L288="",$P288=""),"",IF($I288="Disposed",0,IF($O288="Diminishing value",IF($P288&lt;=2,MAX(0,$L288*(1-((TODAY()-$K288)/365.25)/$P288)),$L288*(1-2/$P288)^((TODAY()-$K288)/365.25)),MAX(0,$L288*(1-((TODAY()-$K288)/365.25)/$P288)))))</f>
        <v/>
      </c>
      <c r="S288" s="18" t="str">
        <f aca="false">IF(OR($K288="",$P288=""),"",YEAR($K288)+ROUND($P288,0))</f>
        <v/>
      </c>
      <c r="T288" s="15"/>
      <c r="U288" s="17"/>
      <c r="V288" s="15"/>
      <c r="W288" s="21" t="str">
        <f aca="false">IF(OR($B288="",$I288="Disposed",AND($V288="",$K288=""),IF($U288&lt;&gt;"",$U288,IFERROR(INDEX(Lists!$C$2:$C$13,MATCH($C288,Lists!$A$2:$A$13,0)),""))=""),"",EDATE(IF($V288&lt;&gt;"",$V288,$K288),IF($U288&lt;&gt;"",$U288,IFERROR(INDEX(Lists!$C$2:$C$13,MATCH($C288,Lists!$A$2:$A$13,0)),""))))</f>
        <v/>
      </c>
      <c r="X288" s="14"/>
      <c r="Y288" s="15"/>
      <c r="Z288" s="21" t="str">
        <f aca="false">IF(OR($B288="",$I288="Disposed",$Y288=""),"",$Y288+Lists!$O$4)</f>
        <v/>
      </c>
      <c r="AA288" s="22" t="str">
        <f aca="true">IF($B288="","",IF($I288="Disposed","Disposed",IF(OR($I288="Out of order",$I288="Under repair"),"Out of action",IF(AND($W288&lt;&gt;"",$W288&lt;TODAY()),"Service overdue",IF(AND($Z288&lt;&gt;"",$Z288&lt;TODAY()),"Inspection overdue",IF(AND($T288&lt;&gt;"",$T288&lt;TODAY()),"Warranty expired",IF(AND($W288&lt;&gt;"",$W288&lt;=TODAY()+Lists!$O$2),"Service due soon",IF(AND($T288&lt;&gt;"",$T288&lt;=TODAY()+Lists!$O$3),"Warranty ending",IF(AND($S288&lt;&gt;"",$S288&lt;=YEAR(TODAY())),"Due for replacement","OK")))))))))</f>
        <v/>
      </c>
      <c r="AB288" s="23"/>
    </row>
    <row r="289" customFormat="false" ht="15" hidden="false" customHeight="false" outlineLevel="0" collapsed="false">
      <c r="A289" s="14"/>
      <c r="B289" s="14"/>
      <c r="C289" s="14"/>
      <c r="D289" s="14"/>
      <c r="E289" s="14"/>
      <c r="F289" s="14"/>
      <c r="G289" s="14"/>
      <c r="H289" s="14"/>
      <c r="I289" s="14"/>
      <c r="J289" s="14"/>
      <c r="K289" s="15"/>
      <c r="L289" s="16"/>
      <c r="M289" s="14"/>
      <c r="N289" s="17"/>
      <c r="O289" s="14"/>
      <c r="P289" s="18" t="str">
        <f aca="false">IF($B289="","",IF($N289&lt;&gt;"",$N289,IFERROR(INDEX(Lists!$B$2:$B$13,MATCH($C289,Lists!$A$2:$A$13,0)),"")))</f>
        <v/>
      </c>
      <c r="Q289" s="19" t="str">
        <f aca="true">IF(OR($B289="",$K289=""),"",(TODAY()-$K289)/365.25)</f>
        <v/>
      </c>
      <c r="R289" s="20" t="str">
        <f aca="true">IF(OR($B289="",$K289="",$L289="",$P289=""),"",IF($I289="Disposed",0,IF($O289="Diminishing value",IF($P289&lt;=2,MAX(0,$L289*(1-((TODAY()-$K289)/365.25)/$P289)),$L289*(1-2/$P289)^((TODAY()-$K289)/365.25)),MAX(0,$L289*(1-((TODAY()-$K289)/365.25)/$P289)))))</f>
        <v/>
      </c>
      <c r="S289" s="18" t="str">
        <f aca="false">IF(OR($K289="",$P289=""),"",YEAR($K289)+ROUND($P289,0))</f>
        <v/>
      </c>
      <c r="T289" s="15"/>
      <c r="U289" s="17"/>
      <c r="V289" s="15"/>
      <c r="W289" s="21" t="str">
        <f aca="false">IF(OR($B289="",$I289="Disposed",AND($V289="",$K289=""),IF($U289&lt;&gt;"",$U289,IFERROR(INDEX(Lists!$C$2:$C$13,MATCH($C289,Lists!$A$2:$A$13,0)),""))=""),"",EDATE(IF($V289&lt;&gt;"",$V289,$K289),IF($U289&lt;&gt;"",$U289,IFERROR(INDEX(Lists!$C$2:$C$13,MATCH($C289,Lists!$A$2:$A$13,0)),""))))</f>
        <v/>
      </c>
      <c r="X289" s="14"/>
      <c r="Y289" s="15"/>
      <c r="Z289" s="21" t="str">
        <f aca="false">IF(OR($B289="",$I289="Disposed",$Y289=""),"",$Y289+Lists!$O$4)</f>
        <v/>
      </c>
      <c r="AA289" s="22" t="str">
        <f aca="true">IF($B289="","",IF($I289="Disposed","Disposed",IF(OR($I289="Out of order",$I289="Under repair"),"Out of action",IF(AND($W289&lt;&gt;"",$W289&lt;TODAY()),"Service overdue",IF(AND($Z289&lt;&gt;"",$Z289&lt;TODAY()),"Inspection overdue",IF(AND($T289&lt;&gt;"",$T289&lt;TODAY()),"Warranty expired",IF(AND($W289&lt;&gt;"",$W289&lt;=TODAY()+Lists!$O$2),"Service due soon",IF(AND($T289&lt;&gt;"",$T289&lt;=TODAY()+Lists!$O$3),"Warranty ending",IF(AND($S289&lt;&gt;"",$S289&lt;=YEAR(TODAY())),"Due for replacement","OK")))))))))</f>
        <v/>
      </c>
      <c r="AB289" s="23"/>
    </row>
    <row r="290" customFormat="false" ht="15" hidden="false" customHeight="false" outlineLevel="0" collapsed="false">
      <c r="A290" s="14"/>
      <c r="B290" s="14"/>
      <c r="C290" s="14"/>
      <c r="D290" s="14"/>
      <c r="E290" s="14"/>
      <c r="F290" s="14"/>
      <c r="G290" s="14"/>
      <c r="H290" s="14"/>
      <c r="I290" s="14"/>
      <c r="J290" s="14"/>
      <c r="K290" s="15"/>
      <c r="L290" s="16"/>
      <c r="M290" s="14"/>
      <c r="N290" s="17"/>
      <c r="O290" s="14"/>
      <c r="P290" s="18" t="str">
        <f aca="false">IF($B290="","",IF($N290&lt;&gt;"",$N290,IFERROR(INDEX(Lists!$B$2:$B$13,MATCH($C290,Lists!$A$2:$A$13,0)),"")))</f>
        <v/>
      </c>
      <c r="Q290" s="19" t="str">
        <f aca="true">IF(OR($B290="",$K290=""),"",(TODAY()-$K290)/365.25)</f>
        <v/>
      </c>
      <c r="R290" s="20" t="str">
        <f aca="true">IF(OR($B290="",$K290="",$L290="",$P290=""),"",IF($I290="Disposed",0,IF($O290="Diminishing value",IF($P290&lt;=2,MAX(0,$L290*(1-((TODAY()-$K290)/365.25)/$P290)),$L290*(1-2/$P290)^((TODAY()-$K290)/365.25)),MAX(0,$L290*(1-((TODAY()-$K290)/365.25)/$P290)))))</f>
        <v/>
      </c>
      <c r="S290" s="18" t="str">
        <f aca="false">IF(OR($K290="",$P290=""),"",YEAR($K290)+ROUND($P290,0))</f>
        <v/>
      </c>
      <c r="T290" s="15"/>
      <c r="U290" s="17"/>
      <c r="V290" s="15"/>
      <c r="W290" s="21" t="str">
        <f aca="false">IF(OR($B290="",$I290="Disposed",AND($V290="",$K290=""),IF($U290&lt;&gt;"",$U290,IFERROR(INDEX(Lists!$C$2:$C$13,MATCH($C290,Lists!$A$2:$A$13,0)),""))=""),"",EDATE(IF($V290&lt;&gt;"",$V290,$K290),IF($U290&lt;&gt;"",$U290,IFERROR(INDEX(Lists!$C$2:$C$13,MATCH($C290,Lists!$A$2:$A$13,0)),""))))</f>
        <v/>
      </c>
      <c r="X290" s="14"/>
      <c r="Y290" s="15"/>
      <c r="Z290" s="21" t="str">
        <f aca="false">IF(OR($B290="",$I290="Disposed",$Y290=""),"",$Y290+Lists!$O$4)</f>
        <v/>
      </c>
      <c r="AA290" s="22" t="str">
        <f aca="true">IF($B290="","",IF($I290="Disposed","Disposed",IF(OR($I290="Out of order",$I290="Under repair"),"Out of action",IF(AND($W290&lt;&gt;"",$W290&lt;TODAY()),"Service overdue",IF(AND($Z290&lt;&gt;"",$Z290&lt;TODAY()),"Inspection overdue",IF(AND($T290&lt;&gt;"",$T290&lt;TODAY()),"Warranty expired",IF(AND($W290&lt;&gt;"",$W290&lt;=TODAY()+Lists!$O$2),"Service due soon",IF(AND($T290&lt;&gt;"",$T290&lt;=TODAY()+Lists!$O$3),"Warranty ending",IF(AND($S290&lt;&gt;"",$S290&lt;=YEAR(TODAY())),"Due for replacement","OK")))))))))</f>
        <v/>
      </c>
      <c r="AB290" s="23"/>
    </row>
    <row r="291" customFormat="false" ht="15" hidden="false" customHeight="false" outlineLevel="0" collapsed="false">
      <c r="A291" s="14"/>
      <c r="B291" s="14"/>
      <c r="C291" s="14"/>
      <c r="D291" s="14"/>
      <c r="E291" s="14"/>
      <c r="F291" s="14"/>
      <c r="G291" s="14"/>
      <c r="H291" s="14"/>
      <c r="I291" s="14"/>
      <c r="J291" s="14"/>
      <c r="K291" s="15"/>
      <c r="L291" s="16"/>
      <c r="M291" s="14"/>
      <c r="N291" s="17"/>
      <c r="O291" s="14"/>
      <c r="P291" s="18" t="str">
        <f aca="false">IF($B291="","",IF($N291&lt;&gt;"",$N291,IFERROR(INDEX(Lists!$B$2:$B$13,MATCH($C291,Lists!$A$2:$A$13,0)),"")))</f>
        <v/>
      </c>
      <c r="Q291" s="19" t="str">
        <f aca="true">IF(OR($B291="",$K291=""),"",(TODAY()-$K291)/365.25)</f>
        <v/>
      </c>
      <c r="R291" s="20" t="str">
        <f aca="true">IF(OR($B291="",$K291="",$L291="",$P291=""),"",IF($I291="Disposed",0,IF($O291="Diminishing value",IF($P291&lt;=2,MAX(0,$L291*(1-((TODAY()-$K291)/365.25)/$P291)),$L291*(1-2/$P291)^((TODAY()-$K291)/365.25)),MAX(0,$L291*(1-((TODAY()-$K291)/365.25)/$P291)))))</f>
        <v/>
      </c>
      <c r="S291" s="18" t="str">
        <f aca="false">IF(OR($K291="",$P291=""),"",YEAR($K291)+ROUND($P291,0))</f>
        <v/>
      </c>
      <c r="T291" s="15"/>
      <c r="U291" s="17"/>
      <c r="V291" s="15"/>
      <c r="W291" s="21" t="str">
        <f aca="false">IF(OR($B291="",$I291="Disposed",AND($V291="",$K291=""),IF($U291&lt;&gt;"",$U291,IFERROR(INDEX(Lists!$C$2:$C$13,MATCH($C291,Lists!$A$2:$A$13,0)),""))=""),"",EDATE(IF($V291&lt;&gt;"",$V291,$K291),IF($U291&lt;&gt;"",$U291,IFERROR(INDEX(Lists!$C$2:$C$13,MATCH($C291,Lists!$A$2:$A$13,0)),""))))</f>
        <v/>
      </c>
      <c r="X291" s="14"/>
      <c r="Y291" s="15"/>
      <c r="Z291" s="21" t="str">
        <f aca="false">IF(OR($B291="",$I291="Disposed",$Y291=""),"",$Y291+Lists!$O$4)</f>
        <v/>
      </c>
      <c r="AA291" s="22" t="str">
        <f aca="true">IF($B291="","",IF($I291="Disposed","Disposed",IF(OR($I291="Out of order",$I291="Under repair"),"Out of action",IF(AND($W291&lt;&gt;"",$W291&lt;TODAY()),"Service overdue",IF(AND($Z291&lt;&gt;"",$Z291&lt;TODAY()),"Inspection overdue",IF(AND($T291&lt;&gt;"",$T291&lt;TODAY()),"Warranty expired",IF(AND($W291&lt;&gt;"",$W291&lt;=TODAY()+Lists!$O$2),"Service due soon",IF(AND($T291&lt;&gt;"",$T291&lt;=TODAY()+Lists!$O$3),"Warranty ending",IF(AND($S291&lt;&gt;"",$S291&lt;=YEAR(TODAY())),"Due for replacement","OK")))))))))</f>
        <v/>
      </c>
      <c r="AB291" s="23"/>
    </row>
    <row r="292" customFormat="false" ht="15" hidden="false" customHeight="false" outlineLevel="0" collapsed="false">
      <c r="A292" s="14"/>
      <c r="B292" s="14"/>
      <c r="C292" s="14"/>
      <c r="D292" s="14"/>
      <c r="E292" s="14"/>
      <c r="F292" s="14"/>
      <c r="G292" s="14"/>
      <c r="H292" s="14"/>
      <c r="I292" s="14"/>
      <c r="J292" s="14"/>
      <c r="K292" s="15"/>
      <c r="L292" s="16"/>
      <c r="M292" s="14"/>
      <c r="N292" s="17"/>
      <c r="O292" s="14"/>
      <c r="P292" s="18" t="str">
        <f aca="false">IF($B292="","",IF($N292&lt;&gt;"",$N292,IFERROR(INDEX(Lists!$B$2:$B$13,MATCH($C292,Lists!$A$2:$A$13,0)),"")))</f>
        <v/>
      </c>
      <c r="Q292" s="19" t="str">
        <f aca="true">IF(OR($B292="",$K292=""),"",(TODAY()-$K292)/365.25)</f>
        <v/>
      </c>
      <c r="R292" s="20" t="str">
        <f aca="true">IF(OR($B292="",$K292="",$L292="",$P292=""),"",IF($I292="Disposed",0,IF($O292="Diminishing value",IF($P292&lt;=2,MAX(0,$L292*(1-((TODAY()-$K292)/365.25)/$P292)),$L292*(1-2/$P292)^((TODAY()-$K292)/365.25)),MAX(0,$L292*(1-((TODAY()-$K292)/365.25)/$P292)))))</f>
        <v/>
      </c>
      <c r="S292" s="18" t="str">
        <f aca="false">IF(OR($K292="",$P292=""),"",YEAR($K292)+ROUND($P292,0))</f>
        <v/>
      </c>
      <c r="T292" s="15"/>
      <c r="U292" s="17"/>
      <c r="V292" s="15"/>
      <c r="W292" s="21" t="str">
        <f aca="false">IF(OR($B292="",$I292="Disposed",AND($V292="",$K292=""),IF($U292&lt;&gt;"",$U292,IFERROR(INDEX(Lists!$C$2:$C$13,MATCH($C292,Lists!$A$2:$A$13,0)),""))=""),"",EDATE(IF($V292&lt;&gt;"",$V292,$K292),IF($U292&lt;&gt;"",$U292,IFERROR(INDEX(Lists!$C$2:$C$13,MATCH($C292,Lists!$A$2:$A$13,0)),""))))</f>
        <v/>
      </c>
      <c r="X292" s="14"/>
      <c r="Y292" s="15"/>
      <c r="Z292" s="21" t="str">
        <f aca="false">IF(OR($B292="",$I292="Disposed",$Y292=""),"",$Y292+Lists!$O$4)</f>
        <v/>
      </c>
      <c r="AA292" s="22" t="str">
        <f aca="true">IF($B292="","",IF($I292="Disposed","Disposed",IF(OR($I292="Out of order",$I292="Under repair"),"Out of action",IF(AND($W292&lt;&gt;"",$W292&lt;TODAY()),"Service overdue",IF(AND($Z292&lt;&gt;"",$Z292&lt;TODAY()),"Inspection overdue",IF(AND($T292&lt;&gt;"",$T292&lt;TODAY()),"Warranty expired",IF(AND($W292&lt;&gt;"",$W292&lt;=TODAY()+Lists!$O$2),"Service due soon",IF(AND($T292&lt;&gt;"",$T292&lt;=TODAY()+Lists!$O$3),"Warranty ending",IF(AND($S292&lt;&gt;"",$S292&lt;=YEAR(TODAY())),"Due for replacement","OK")))))))))</f>
        <v/>
      </c>
      <c r="AB292" s="23"/>
    </row>
    <row r="293" customFormat="false" ht="15" hidden="false" customHeight="false" outlineLevel="0" collapsed="false">
      <c r="A293" s="14"/>
      <c r="B293" s="14"/>
      <c r="C293" s="14"/>
      <c r="D293" s="14"/>
      <c r="E293" s="14"/>
      <c r="F293" s="14"/>
      <c r="G293" s="14"/>
      <c r="H293" s="14"/>
      <c r="I293" s="14"/>
      <c r="J293" s="14"/>
      <c r="K293" s="15"/>
      <c r="L293" s="16"/>
      <c r="M293" s="14"/>
      <c r="N293" s="17"/>
      <c r="O293" s="14"/>
      <c r="P293" s="18" t="str">
        <f aca="false">IF($B293="","",IF($N293&lt;&gt;"",$N293,IFERROR(INDEX(Lists!$B$2:$B$13,MATCH($C293,Lists!$A$2:$A$13,0)),"")))</f>
        <v/>
      </c>
      <c r="Q293" s="19" t="str">
        <f aca="true">IF(OR($B293="",$K293=""),"",(TODAY()-$K293)/365.25)</f>
        <v/>
      </c>
      <c r="R293" s="20" t="str">
        <f aca="true">IF(OR($B293="",$K293="",$L293="",$P293=""),"",IF($I293="Disposed",0,IF($O293="Diminishing value",IF($P293&lt;=2,MAX(0,$L293*(1-((TODAY()-$K293)/365.25)/$P293)),$L293*(1-2/$P293)^((TODAY()-$K293)/365.25)),MAX(0,$L293*(1-((TODAY()-$K293)/365.25)/$P293)))))</f>
        <v/>
      </c>
      <c r="S293" s="18" t="str">
        <f aca="false">IF(OR($K293="",$P293=""),"",YEAR($K293)+ROUND($P293,0))</f>
        <v/>
      </c>
      <c r="T293" s="15"/>
      <c r="U293" s="17"/>
      <c r="V293" s="15"/>
      <c r="W293" s="21" t="str">
        <f aca="false">IF(OR($B293="",$I293="Disposed",AND($V293="",$K293=""),IF($U293&lt;&gt;"",$U293,IFERROR(INDEX(Lists!$C$2:$C$13,MATCH($C293,Lists!$A$2:$A$13,0)),""))=""),"",EDATE(IF($V293&lt;&gt;"",$V293,$K293),IF($U293&lt;&gt;"",$U293,IFERROR(INDEX(Lists!$C$2:$C$13,MATCH($C293,Lists!$A$2:$A$13,0)),""))))</f>
        <v/>
      </c>
      <c r="X293" s="14"/>
      <c r="Y293" s="15"/>
      <c r="Z293" s="21" t="str">
        <f aca="false">IF(OR($B293="",$I293="Disposed",$Y293=""),"",$Y293+Lists!$O$4)</f>
        <v/>
      </c>
      <c r="AA293" s="22" t="str">
        <f aca="true">IF($B293="","",IF($I293="Disposed","Disposed",IF(OR($I293="Out of order",$I293="Under repair"),"Out of action",IF(AND($W293&lt;&gt;"",$W293&lt;TODAY()),"Service overdue",IF(AND($Z293&lt;&gt;"",$Z293&lt;TODAY()),"Inspection overdue",IF(AND($T293&lt;&gt;"",$T293&lt;TODAY()),"Warranty expired",IF(AND($W293&lt;&gt;"",$W293&lt;=TODAY()+Lists!$O$2),"Service due soon",IF(AND($T293&lt;&gt;"",$T293&lt;=TODAY()+Lists!$O$3),"Warranty ending",IF(AND($S293&lt;&gt;"",$S293&lt;=YEAR(TODAY())),"Due for replacement","OK")))))))))</f>
        <v/>
      </c>
      <c r="AB293" s="23"/>
    </row>
    <row r="294" customFormat="false" ht="15" hidden="false" customHeight="false" outlineLevel="0" collapsed="false">
      <c r="A294" s="14"/>
      <c r="B294" s="14"/>
      <c r="C294" s="14"/>
      <c r="D294" s="14"/>
      <c r="E294" s="14"/>
      <c r="F294" s="14"/>
      <c r="G294" s="14"/>
      <c r="H294" s="14"/>
      <c r="I294" s="14"/>
      <c r="J294" s="14"/>
      <c r="K294" s="15"/>
      <c r="L294" s="16"/>
      <c r="M294" s="14"/>
      <c r="N294" s="17"/>
      <c r="O294" s="14"/>
      <c r="P294" s="18" t="str">
        <f aca="false">IF($B294="","",IF($N294&lt;&gt;"",$N294,IFERROR(INDEX(Lists!$B$2:$B$13,MATCH($C294,Lists!$A$2:$A$13,0)),"")))</f>
        <v/>
      </c>
      <c r="Q294" s="19" t="str">
        <f aca="true">IF(OR($B294="",$K294=""),"",(TODAY()-$K294)/365.25)</f>
        <v/>
      </c>
      <c r="R294" s="20" t="str">
        <f aca="true">IF(OR($B294="",$K294="",$L294="",$P294=""),"",IF($I294="Disposed",0,IF($O294="Diminishing value",IF($P294&lt;=2,MAX(0,$L294*(1-((TODAY()-$K294)/365.25)/$P294)),$L294*(1-2/$P294)^((TODAY()-$K294)/365.25)),MAX(0,$L294*(1-((TODAY()-$K294)/365.25)/$P294)))))</f>
        <v/>
      </c>
      <c r="S294" s="18" t="str">
        <f aca="false">IF(OR($K294="",$P294=""),"",YEAR($K294)+ROUND($P294,0))</f>
        <v/>
      </c>
      <c r="T294" s="15"/>
      <c r="U294" s="17"/>
      <c r="V294" s="15"/>
      <c r="W294" s="21" t="str">
        <f aca="false">IF(OR($B294="",$I294="Disposed",AND($V294="",$K294=""),IF($U294&lt;&gt;"",$U294,IFERROR(INDEX(Lists!$C$2:$C$13,MATCH($C294,Lists!$A$2:$A$13,0)),""))=""),"",EDATE(IF($V294&lt;&gt;"",$V294,$K294),IF($U294&lt;&gt;"",$U294,IFERROR(INDEX(Lists!$C$2:$C$13,MATCH($C294,Lists!$A$2:$A$13,0)),""))))</f>
        <v/>
      </c>
      <c r="X294" s="14"/>
      <c r="Y294" s="15"/>
      <c r="Z294" s="21" t="str">
        <f aca="false">IF(OR($B294="",$I294="Disposed",$Y294=""),"",$Y294+Lists!$O$4)</f>
        <v/>
      </c>
      <c r="AA294" s="22" t="str">
        <f aca="true">IF($B294="","",IF($I294="Disposed","Disposed",IF(OR($I294="Out of order",$I294="Under repair"),"Out of action",IF(AND($W294&lt;&gt;"",$W294&lt;TODAY()),"Service overdue",IF(AND($Z294&lt;&gt;"",$Z294&lt;TODAY()),"Inspection overdue",IF(AND($T294&lt;&gt;"",$T294&lt;TODAY()),"Warranty expired",IF(AND($W294&lt;&gt;"",$W294&lt;=TODAY()+Lists!$O$2),"Service due soon",IF(AND($T294&lt;&gt;"",$T294&lt;=TODAY()+Lists!$O$3),"Warranty ending",IF(AND($S294&lt;&gt;"",$S294&lt;=YEAR(TODAY())),"Due for replacement","OK")))))))))</f>
        <v/>
      </c>
      <c r="AB294" s="23"/>
    </row>
    <row r="295" customFormat="false" ht="15" hidden="false" customHeight="false" outlineLevel="0" collapsed="false">
      <c r="A295" s="14"/>
      <c r="B295" s="14"/>
      <c r="C295" s="14"/>
      <c r="D295" s="14"/>
      <c r="E295" s="14"/>
      <c r="F295" s="14"/>
      <c r="G295" s="14"/>
      <c r="H295" s="14"/>
      <c r="I295" s="14"/>
      <c r="J295" s="14"/>
      <c r="K295" s="15"/>
      <c r="L295" s="16"/>
      <c r="M295" s="14"/>
      <c r="N295" s="17"/>
      <c r="O295" s="14"/>
      <c r="P295" s="18" t="str">
        <f aca="false">IF($B295="","",IF($N295&lt;&gt;"",$N295,IFERROR(INDEX(Lists!$B$2:$B$13,MATCH($C295,Lists!$A$2:$A$13,0)),"")))</f>
        <v/>
      </c>
      <c r="Q295" s="19" t="str">
        <f aca="true">IF(OR($B295="",$K295=""),"",(TODAY()-$K295)/365.25)</f>
        <v/>
      </c>
      <c r="R295" s="20" t="str">
        <f aca="true">IF(OR($B295="",$K295="",$L295="",$P295=""),"",IF($I295="Disposed",0,IF($O295="Diminishing value",IF($P295&lt;=2,MAX(0,$L295*(1-((TODAY()-$K295)/365.25)/$P295)),$L295*(1-2/$P295)^((TODAY()-$K295)/365.25)),MAX(0,$L295*(1-((TODAY()-$K295)/365.25)/$P295)))))</f>
        <v/>
      </c>
      <c r="S295" s="18" t="str">
        <f aca="false">IF(OR($K295="",$P295=""),"",YEAR($K295)+ROUND($P295,0))</f>
        <v/>
      </c>
      <c r="T295" s="15"/>
      <c r="U295" s="17"/>
      <c r="V295" s="15"/>
      <c r="W295" s="21" t="str">
        <f aca="false">IF(OR($B295="",$I295="Disposed",AND($V295="",$K295=""),IF($U295&lt;&gt;"",$U295,IFERROR(INDEX(Lists!$C$2:$C$13,MATCH($C295,Lists!$A$2:$A$13,0)),""))=""),"",EDATE(IF($V295&lt;&gt;"",$V295,$K295),IF($U295&lt;&gt;"",$U295,IFERROR(INDEX(Lists!$C$2:$C$13,MATCH($C295,Lists!$A$2:$A$13,0)),""))))</f>
        <v/>
      </c>
      <c r="X295" s="14"/>
      <c r="Y295" s="15"/>
      <c r="Z295" s="21" t="str">
        <f aca="false">IF(OR($B295="",$I295="Disposed",$Y295=""),"",$Y295+Lists!$O$4)</f>
        <v/>
      </c>
      <c r="AA295" s="22" t="str">
        <f aca="true">IF($B295="","",IF($I295="Disposed","Disposed",IF(OR($I295="Out of order",$I295="Under repair"),"Out of action",IF(AND($W295&lt;&gt;"",$W295&lt;TODAY()),"Service overdue",IF(AND($Z295&lt;&gt;"",$Z295&lt;TODAY()),"Inspection overdue",IF(AND($T295&lt;&gt;"",$T295&lt;TODAY()),"Warranty expired",IF(AND($W295&lt;&gt;"",$W295&lt;=TODAY()+Lists!$O$2),"Service due soon",IF(AND($T295&lt;&gt;"",$T295&lt;=TODAY()+Lists!$O$3),"Warranty ending",IF(AND($S295&lt;&gt;"",$S295&lt;=YEAR(TODAY())),"Due for replacement","OK")))))))))</f>
        <v/>
      </c>
      <c r="AB295" s="23"/>
    </row>
    <row r="296" customFormat="false" ht="15" hidden="false" customHeight="false" outlineLevel="0" collapsed="false">
      <c r="A296" s="14"/>
      <c r="B296" s="14"/>
      <c r="C296" s="14"/>
      <c r="D296" s="14"/>
      <c r="E296" s="14"/>
      <c r="F296" s="14"/>
      <c r="G296" s="14"/>
      <c r="H296" s="14"/>
      <c r="I296" s="14"/>
      <c r="J296" s="14"/>
      <c r="K296" s="15"/>
      <c r="L296" s="16"/>
      <c r="M296" s="14"/>
      <c r="N296" s="17"/>
      <c r="O296" s="14"/>
      <c r="P296" s="18" t="str">
        <f aca="false">IF($B296="","",IF($N296&lt;&gt;"",$N296,IFERROR(INDEX(Lists!$B$2:$B$13,MATCH($C296,Lists!$A$2:$A$13,0)),"")))</f>
        <v/>
      </c>
      <c r="Q296" s="19" t="str">
        <f aca="true">IF(OR($B296="",$K296=""),"",(TODAY()-$K296)/365.25)</f>
        <v/>
      </c>
      <c r="R296" s="20" t="str">
        <f aca="true">IF(OR($B296="",$K296="",$L296="",$P296=""),"",IF($I296="Disposed",0,IF($O296="Diminishing value",IF($P296&lt;=2,MAX(0,$L296*(1-((TODAY()-$K296)/365.25)/$P296)),$L296*(1-2/$P296)^((TODAY()-$K296)/365.25)),MAX(0,$L296*(1-((TODAY()-$K296)/365.25)/$P296)))))</f>
        <v/>
      </c>
      <c r="S296" s="18" t="str">
        <f aca="false">IF(OR($K296="",$P296=""),"",YEAR($K296)+ROUND($P296,0))</f>
        <v/>
      </c>
      <c r="T296" s="15"/>
      <c r="U296" s="17"/>
      <c r="V296" s="15"/>
      <c r="W296" s="21" t="str">
        <f aca="false">IF(OR($B296="",$I296="Disposed",AND($V296="",$K296=""),IF($U296&lt;&gt;"",$U296,IFERROR(INDEX(Lists!$C$2:$C$13,MATCH($C296,Lists!$A$2:$A$13,0)),""))=""),"",EDATE(IF($V296&lt;&gt;"",$V296,$K296),IF($U296&lt;&gt;"",$U296,IFERROR(INDEX(Lists!$C$2:$C$13,MATCH($C296,Lists!$A$2:$A$13,0)),""))))</f>
        <v/>
      </c>
      <c r="X296" s="14"/>
      <c r="Y296" s="15"/>
      <c r="Z296" s="21" t="str">
        <f aca="false">IF(OR($B296="",$I296="Disposed",$Y296=""),"",$Y296+Lists!$O$4)</f>
        <v/>
      </c>
      <c r="AA296" s="22" t="str">
        <f aca="true">IF($B296="","",IF($I296="Disposed","Disposed",IF(OR($I296="Out of order",$I296="Under repair"),"Out of action",IF(AND($W296&lt;&gt;"",$W296&lt;TODAY()),"Service overdue",IF(AND($Z296&lt;&gt;"",$Z296&lt;TODAY()),"Inspection overdue",IF(AND($T296&lt;&gt;"",$T296&lt;TODAY()),"Warranty expired",IF(AND($W296&lt;&gt;"",$W296&lt;=TODAY()+Lists!$O$2),"Service due soon",IF(AND($T296&lt;&gt;"",$T296&lt;=TODAY()+Lists!$O$3),"Warranty ending",IF(AND($S296&lt;&gt;"",$S296&lt;=YEAR(TODAY())),"Due for replacement","OK")))))))))</f>
        <v/>
      </c>
      <c r="AB296" s="23"/>
    </row>
    <row r="297" customFormat="false" ht="15" hidden="false" customHeight="false" outlineLevel="0" collapsed="false">
      <c r="A297" s="14"/>
      <c r="B297" s="14"/>
      <c r="C297" s="14"/>
      <c r="D297" s="14"/>
      <c r="E297" s="14"/>
      <c r="F297" s="14"/>
      <c r="G297" s="14"/>
      <c r="H297" s="14"/>
      <c r="I297" s="14"/>
      <c r="J297" s="14"/>
      <c r="K297" s="15"/>
      <c r="L297" s="16"/>
      <c r="M297" s="14"/>
      <c r="N297" s="17"/>
      <c r="O297" s="14"/>
      <c r="P297" s="18" t="str">
        <f aca="false">IF($B297="","",IF($N297&lt;&gt;"",$N297,IFERROR(INDEX(Lists!$B$2:$B$13,MATCH($C297,Lists!$A$2:$A$13,0)),"")))</f>
        <v/>
      </c>
      <c r="Q297" s="19" t="str">
        <f aca="true">IF(OR($B297="",$K297=""),"",(TODAY()-$K297)/365.25)</f>
        <v/>
      </c>
      <c r="R297" s="20" t="str">
        <f aca="true">IF(OR($B297="",$K297="",$L297="",$P297=""),"",IF($I297="Disposed",0,IF($O297="Diminishing value",IF($P297&lt;=2,MAX(0,$L297*(1-((TODAY()-$K297)/365.25)/$P297)),$L297*(1-2/$P297)^((TODAY()-$K297)/365.25)),MAX(0,$L297*(1-((TODAY()-$K297)/365.25)/$P297)))))</f>
        <v/>
      </c>
      <c r="S297" s="18" t="str">
        <f aca="false">IF(OR($K297="",$P297=""),"",YEAR($K297)+ROUND($P297,0))</f>
        <v/>
      </c>
      <c r="T297" s="15"/>
      <c r="U297" s="17"/>
      <c r="V297" s="15"/>
      <c r="W297" s="21" t="str">
        <f aca="false">IF(OR($B297="",$I297="Disposed",AND($V297="",$K297=""),IF($U297&lt;&gt;"",$U297,IFERROR(INDEX(Lists!$C$2:$C$13,MATCH($C297,Lists!$A$2:$A$13,0)),""))=""),"",EDATE(IF($V297&lt;&gt;"",$V297,$K297),IF($U297&lt;&gt;"",$U297,IFERROR(INDEX(Lists!$C$2:$C$13,MATCH($C297,Lists!$A$2:$A$13,0)),""))))</f>
        <v/>
      </c>
      <c r="X297" s="14"/>
      <c r="Y297" s="15"/>
      <c r="Z297" s="21" t="str">
        <f aca="false">IF(OR($B297="",$I297="Disposed",$Y297=""),"",$Y297+Lists!$O$4)</f>
        <v/>
      </c>
      <c r="AA297" s="22" t="str">
        <f aca="true">IF($B297="","",IF($I297="Disposed","Disposed",IF(OR($I297="Out of order",$I297="Under repair"),"Out of action",IF(AND($W297&lt;&gt;"",$W297&lt;TODAY()),"Service overdue",IF(AND($Z297&lt;&gt;"",$Z297&lt;TODAY()),"Inspection overdue",IF(AND($T297&lt;&gt;"",$T297&lt;TODAY()),"Warranty expired",IF(AND($W297&lt;&gt;"",$W297&lt;=TODAY()+Lists!$O$2),"Service due soon",IF(AND($T297&lt;&gt;"",$T297&lt;=TODAY()+Lists!$O$3),"Warranty ending",IF(AND($S297&lt;&gt;"",$S297&lt;=YEAR(TODAY())),"Due for replacement","OK")))))))))</f>
        <v/>
      </c>
      <c r="AB297" s="23"/>
    </row>
    <row r="298" customFormat="false" ht="15" hidden="false" customHeight="false" outlineLevel="0" collapsed="false">
      <c r="A298" s="14"/>
      <c r="B298" s="14"/>
      <c r="C298" s="14"/>
      <c r="D298" s="14"/>
      <c r="E298" s="14"/>
      <c r="F298" s="14"/>
      <c r="G298" s="14"/>
      <c r="H298" s="14"/>
      <c r="I298" s="14"/>
      <c r="J298" s="14"/>
      <c r="K298" s="15"/>
      <c r="L298" s="16"/>
      <c r="M298" s="14"/>
      <c r="N298" s="17"/>
      <c r="O298" s="14"/>
      <c r="P298" s="18" t="str">
        <f aca="false">IF($B298="","",IF($N298&lt;&gt;"",$N298,IFERROR(INDEX(Lists!$B$2:$B$13,MATCH($C298,Lists!$A$2:$A$13,0)),"")))</f>
        <v/>
      </c>
      <c r="Q298" s="19" t="str">
        <f aca="true">IF(OR($B298="",$K298=""),"",(TODAY()-$K298)/365.25)</f>
        <v/>
      </c>
      <c r="R298" s="20" t="str">
        <f aca="true">IF(OR($B298="",$K298="",$L298="",$P298=""),"",IF($I298="Disposed",0,IF($O298="Diminishing value",IF($P298&lt;=2,MAX(0,$L298*(1-((TODAY()-$K298)/365.25)/$P298)),$L298*(1-2/$P298)^((TODAY()-$K298)/365.25)),MAX(0,$L298*(1-((TODAY()-$K298)/365.25)/$P298)))))</f>
        <v/>
      </c>
      <c r="S298" s="18" t="str">
        <f aca="false">IF(OR($K298="",$P298=""),"",YEAR($K298)+ROUND($P298,0))</f>
        <v/>
      </c>
      <c r="T298" s="15"/>
      <c r="U298" s="17"/>
      <c r="V298" s="15"/>
      <c r="W298" s="21" t="str">
        <f aca="false">IF(OR($B298="",$I298="Disposed",AND($V298="",$K298=""),IF($U298&lt;&gt;"",$U298,IFERROR(INDEX(Lists!$C$2:$C$13,MATCH($C298,Lists!$A$2:$A$13,0)),""))=""),"",EDATE(IF($V298&lt;&gt;"",$V298,$K298),IF($U298&lt;&gt;"",$U298,IFERROR(INDEX(Lists!$C$2:$C$13,MATCH($C298,Lists!$A$2:$A$13,0)),""))))</f>
        <v/>
      </c>
      <c r="X298" s="14"/>
      <c r="Y298" s="15"/>
      <c r="Z298" s="21" t="str">
        <f aca="false">IF(OR($B298="",$I298="Disposed",$Y298=""),"",$Y298+Lists!$O$4)</f>
        <v/>
      </c>
      <c r="AA298" s="22" t="str">
        <f aca="true">IF($B298="","",IF($I298="Disposed","Disposed",IF(OR($I298="Out of order",$I298="Under repair"),"Out of action",IF(AND($W298&lt;&gt;"",$W298&lt;TODAY()),"Service overdue",IF(AND($Z298&lt;&gt;"",$Z298&lt;TODAY()),"Inspection overdue",IF(AND($T298&lt;&gt;"",$T298&lt;TODAY()),"Warranty expired",IF(AND($W298&lt;&gt;"",$W298&lt;=TODAY()+Lists!$O$2),"Service due soon",IF(AND($T298&lt;&gt;"",$T298&lt;=TODAY()+Lists!$O$3),"Warranty ending",IF(AND($S298&lt;&gt;"",$S298&lt;=YEAR(TODAY())),"Due for replacement","OK")))))))))</f>
        <v/>
      </c>
      <c r="AB298" s="23"/>
    </row>
    <row r="299" customFormat="false" ht="15" hidden="false" customHeight="false" outlineLevel="0" collapsed="false">
      <c r="A299" s="14"/>
      <c r="B299" s="14"/>
      <c r="C299" s="14"/>
      <c r="D299" s="14"/>
      <c r="E299" s="14"/>
      <c r="F299" s="14"/>
      <c r="G299" s="14"/>
      <c r="H299" s="14"/>
      <c r="I299" s="14"/>
      <c r="J299" s="14"/>
      <c r="K299" s="15"/>
      <c r="L299" s="16"/>
      <c r="M299" s="14"/>
      <c r="N299" s="17"/>
      <c r="O299" s="14"/>
      <c r="P299" s="18" t="str">
        <f aca="false">IF($B299="","",IF($N299&lt;&gt;"",$N299,IFERROR(INDEX(Lists!$B$2:$B$13,MATCH($C299,Lists!$A$2:$A$13,0)),"")))</f>
        <v/>
      </c>
      <c r="Q299" s="19" t="str">
        <f aca="true">IF(OR($B299="",$K299=""),"",(TODAY()-$K299)/365.25)</f>
        <v/>
      </c>
      <c r="R299" s="20" t="str">
        <f aca="true">IF(OR($B299="",$K299="",$L299="",$P299=""),"",IF($I299="Disposed",0,IF($O299="Diminishing value",IF($P299&lt;=2,MAX(0,$L299*(1-((TODAY()-$K299)/365.25)/$P299)),$L299*(1-2/$P299)^((TODAY()-$K299)/365.25)),MAX(0,$L299*(1-((TODAY()-$K299)/365.25)/$P299)))))</f>
        <v/>
      </c>
      <c r="S299" s="18" t="str">
        <f aca="false">IF(OR($K299="",$P299=""),"",YEAR($K299)+ROUND($P299,0))</f>
        <v/>
      </c>
      <c r="T299" s="15"/>
      <c r="U299" s="17"/>
      <c r="V299" s="15"/>
      <c r="W299" s="21" t="str">
        <f aca="false">IF(OR($B299="",$I299="Disposed",AND($V299="",$K299=""),IF($U299&lt;&gt;"",$U299,IFERROR(INDEX(Lists!$C$2:$C$13,MATCH($C299,Lists!$A$2:$A$13,0)),""))=""),"",EDATE(IF($V299&lt;&gt;"",$V299,$K299),IF($U299&lt;&gt;"",$U299,IFERROR(INDEX(Lists!$C$2:$C$13,MATCH($C299,Lists!$A$2:$A$13,0)),""))))</f>
        <v/>
      </c>
      <c r="X299" s="14"/>
      <c r="Y299" s="15"/>
      <c r="Z299" s="21" t="str">
        <f aca="false">IF(OR($B299="",$I299="Disposed",$Y299=""),"",$Y299+Lists!$O$4)</f>
        <v/>
      </c>
      <c r="AA299" s="22" t="str">
        <f aca="true">IF($B299="","",IF($I299="Disposed","Disposed",IF(OR($I299="Out of order",$I299="Under repair"),"Out of action",IF(AND($W299&lt;&gt;"",$W299&lt;TODAY()),"Service overdue",IF(AND($Z299&lt;&gt;"",$Z299&lt;TODAY()),"Inspection overdue",IF(AND($T299&lt;&gt;"",$T299&lt;TODAY()),"Warranty expired",IF(AND($W299&lt;&gt;"",$W299&lt;=TODAY()+Lists!$O$2),"Service due soon",IF(AND($T299&lt;&gt;"",$T299&lt;=TODAY()+Lists!$O$3),"Warranty ending",IF(AND($S299&lt;&gt;"",$S299&lt;=YEAR(TODAY())),"Due for replacement","OK")))))))))</f>
        <v/>
      </c>
      <c r="AB299" s="23"/>
    </row>
    <row r="300" customFormat="false" ht="15" hidden="false" customHeight="false" outlineLevel="0" collapsed="false">
      <c r="A300" s="14"/>
      <c r="B300" s="14"/>
      <c r="C300" s="14"/>
      <c r="D300" s="14"/>
      <c r="E300" s="14"/>
      <c r="F300" s="14"/>
      <c r="G300" s="14"/>
      <c r="H300" s="14"/>
      <c r="I300" s="14"/>
      <c r="J300" s="14"/>
      <c r="K300" s="15"/>
      <c r="L300" s="16"/>
      <c r="M300" s="14"/>
      <c r="N300" s="17"/>
      <c r="O300" s="14"/>
      <c r="P300" s="18" t="str">
        <f aca="false">IF($B300="","",IF($N300&lt;&gt;"",$N300,IFERROR(INDEX(Lists!$B$2:$B$13,MATCH($C300,Lists!$A$2:$A$13,0)),"")))</f>
        <v/>
      </c>
      <c r="Q300" s="19" t="str">
        <f aca="true">IF(OR($B300="",$K300=""),"",(TODAY()-$K300)/365.25)</f>
        <v/>
      </c>
      <c r="R300" s="20" t="str">
        <f aca="true">IF(OR($B300="",$K300="",$L300="",$P300=""),"",IF($I300="Disposed",0,IF($O300="Diminishing value",IF($P300&lt;=2,MAX(0,$L300*(1-((TODAY()-$K300)/365.25)/$P300)),$L300*(1-2/$P300)^((TODAY()-$K300)/365.25)),MAX(0,$L300*(1-((TODAY()-$K300)/365.25)/$P300)))))</f>
        <v/>
      </c>
      <c r="S300" s="18" t="str">
        <f aca="false">IF(OR($K300="",$P300=""),"",YEAR($K300)+ROUND($P300,0))</f>
        <v/>
      </c>
      <c r="T300" s="15"/>
      <c r="U300" s="17"/>
      <c r="V300" s="15"/>
      <c r="W300" s="21" t="str">
        <f aca="false">IF(OR($B300="",$I300="Disposed",AND($V300="",$K300=""),IF($U300&lt;&gt;"",$U300,IFERROR(INDEX(Lists!$C$2:$C$13,MATCH($C300,Lists!$A$2:$A$13,0)),""))=""),"",EDATE(IF($V300&lt;&gt;"",$V300,$K300),IF($U300&lt;&gt;"",$U300,IFERROR(INDEX(Lists!$C$2:$C$13,MATCH($C300,Lists!$A$2:$A$13,0)),""))))</f>
        <v/>
      </c>
      <c r="X300" s="14"/>
      <c r="Y300" s="15"/>
      <c r="Z300" s="21" t="str">
        <f aca="false">IF(OR($B300="",$I300="Disposed",$Y300=""),"",$Y300+Lists!$O$4)</f>
        <v/>
      </c>
      <c r="AA300" s="22" t="str">
        <f aca="true">IF($B300="","",IF($I300="Disposed","Disposed",IF(OR($I300="Out of order",$I300="Under repair"),"Out of action",IF(AND($W300&lt;&gt;"",$W300&lt;TODAY()),"Service overdue",IF(AND($Z300&lt;&gt;"",$Z300&lt;TODAY()),"Inspection overdue",IF(AND($T300&lt;&gt;"",$T300&lt;TODAY()),"Warranty expired",IF(AND($W300&lt;&gt;"",$W300&lt;=TODAY()+Lists!$O$2),"Service due soon",IF(AND($T300&lt;&gt;"",$T300&lt;=TODAY()+Lists!$O$3),"Warranty ending",IF(AND($S300&lt;&gt;"",$S300&lt;=YEAR(TODAY())),"Due for replacement","OK")))))))))</f>
        <v/>
      </c>
      <c r="AB300" s="23"/>
    </row>
    <row r="301" customFormat="false" ht="15" hidden="false" customHeight="false" outlineLevel="0" collapsed="false">
      <c r="A301" s="14"/>
      <c r="B301" s="14"/>
      <c r="C301" s="14"/>
      <c r="D301" s="14"/>
      <c r="E301" s="14"/>
      <c r="F301" s="14"/>
      <c r="G301" s="14"/>
      <c r="H301" s="14"/>
      <c r="I301" s="14"/>
      <c r="J301" s="14"/>
      <c r="K301" s="15"/>
      <c r="L301" s="16"/>
      <c r="M301" s="14"/>
      <c r="N301" s="17"/>
      <c r="O301" s="14"/>
      <c r="P301" s="18" t="str">
        <f aca="false">IF($B301="","",IF($N301&lt;&gt;"",$N301,IFERROR(INDEX(Lists!$B$2:$B$13,MATCH($C301,Lists!$A$2:$A$13,0)),"")))</f>
        <v/>
      </c>
      <c r="Q301" s="19" t="str">
        <f aca="true">IF(OR($B301="",$K301=""),"",(TODAY()-$K301)/365.25)</f>
        <v/>
      </c>
      <c r="R301" s="20" t="str">
        <f aca="true">IF(OR($B301="",$K301="",$L301="",$P301=""),"",IF($I301="Disposed",0,IF($O301="Diminishing value",IF($P301&lt;=2,MAX(0,$L301*(1-((TODAY()-$K301)/365.25)/$P301)),$L301*(1-2/$P301)^((TODAY()-$K301)/365.25)),MAX(0,$L301*(1-((TODAY()-$K301)/365.25)/$P301)))))</f>
        <v/>
      </c>
      <c r="S301" s="18" t="str">
        <f aca="false">IF(OR($K301="",$P301=""),"",YEAR($K301)+ROUND($P301,0))</f>
        <v/>
      </c>
      <c r="T301" s="15"/>
      <c r="U301" s="17"/>
      <c r="V301" s="15"/>
      <c r="W301" s="21" t="str">
        <f aca="false">IF(OR($B301="",$I301="Disposed",AND($V301="",$K301=""),IF($U301&lt;&gt;"",$U301,IFERROR(INDEX(Lists!$C$2:$C$13,MATCH($C301,Lists!$A$2:$A$13,0)),""))=""),"",EDATE(IF($V301&lt;&gt;"",$V301,$K301),IF($U301&lt;&gt;"",$U301,IFERROR(INDEX(Lists!$C$2:$C$13,MATCH($C301,Lists!$A$2:$A$13,0)),""))))</f>
        <v/>
      </c>
      <c r="X301" s="14"/>
      <c r="Y301" s="15"/>
      <c r="Z301" s="21" t="str">
        <f aca="false">IF(OR($B301="",$I301="Disposed",$Y301=""),"",$Y301+Lists!$O$4)</f>
        <v/>
      </c>
      <c r="AA301" s="22" t="str">
        <f aca="true">IF($B301="","",IF($I301="Disposed","Disposed",IF(OR($I301="Out of order",$I301="Under repair"),"Out of action",IF(AND($W301&lt;&gt;"",$W301&lt;TODAY()),"Service overdue",IF(AND($Z301&lt;&gt;"",$Z301&lt;TODAY()),"Inspection overdue",IF(AND($T301&lt;&gt;"",$T301&lt;TODAY()),"Warranty expired",IF(AND($W301&lt;&gt;"",$W301&lt;=TODAY()+Lists!$O$2),"Service due soon",IF(AND($T301&lt;&gt;"",$T301&lt;=TODAY()+Lists!$O$3),"Warranty ending",IF(AND($S301&lt;&gt;"",$S301&lt;=YEAR(TODAY())),"Due for replacement","OK")))))))))</f>
        <v/>
      </c>
      <c r="AB301" s="23"/>
    </row>
  </sheetData>
  <autoFilter ref="A1:AB301"/>
  <conditionalFormatting sqref="A2:AB301">
    <cfRule type="expression" priority="2" aboveAverage="0" equalAverage="0" bottom="0" percent="0" rank="0" text="" dxfId="12">
      <formula>$I2="Disposed"</formula>
    </cfRule>
  </conditionalFormatting>
  <conditionalFormatting sqref="W2:W301">
    <cfRule type="expression" priority="3" aboveAverage="0" equalAverage="0" bottom="0" percent="0" rank="0" text="" dxfId="13">
      <formula>AND($W2&lt;&gt;"",$W2&lt;TODAY())</formula>
    </cfRule>
    <cfRule type="expression" priority="4" aboveAverage="0" equalAverage="0" bottom="0" percent="0" rank="0" text="" dxfId="14">
      <formula>AND($W2&lt;&gt;"",$W2&lt;=TODAY()+Lists!$O$2)</formula>
    </cfRule>
  </conditionalFormatting>
  <conditionalFormatting sqref="Z2:Z301">
    <cfRule type="expression" priority="5" aboveAverage="0" equalAverage="0" bottom="0" percent="0" rank="0" text="" dxfId="13">
      <formula>AND($Z2&lt;&gt;"",$Z2&lt;TODAY())</formula>
    </cfRule>
  </conditionalFormatting>
  <conditionalFormatting sqref="T2:T301">
    <cfRule type="expression" priority="6" aboveAverage="0" equalAverage="0" bottom="0" percent="0" rank="0" text="" dxfId="13">
      <formula>AND($T2&lt;&gt;"",$T2&lt;TODAY())</formula>
    </cfRule>
    <cfRule type="expression" priority="7" aboveAverage="0" equalAverage="0" bottom="0" percent="0" rank="0" text="" dxfId="14">
      <formula>AND($T2&lt;&gt;"",$T2&lt;=TODAY()+Lists!$O$3)</formula>
    </cfRule>
  </conditionalFormatting>
  <conditionalFormatting sqref="S2:S301">
    <cfRule type="expression" priority="8" aboveAverage="0" equalAverage="0" bottom="0" percent="0" rank="0" text="" dxfId="14">
      <formula>AND($S2&lt;&gt;"",$S2&lt;=YEAR(TODAY()))</formula>
    </cfRule>
  </conditionalFormatting>
  <conditionalFormatting sqref="AA2:AA301">
    <cfRule type="expression" priority="9" aboveAverage="0" equalAverage="0" bottom="0" percent="0" rank="0" text="" dxfId="13">
      <formula>$AA2="Out of action"</formula>
    </cfRule>
    <cfRule type="expression" priority="10" aboveAverage="0" equalAverage="0" bottom="0" percent="0" rank="0" text="" dxfId="13">
      <formula>$AA2="Service overdue"</formula>
    </cfRule>
    <cfRule type="expression" priority="11" aboveAverage="0" equalAverage="0" bottom="0" percent="0" rank="0" text="" dxfId="13">
      <formula>$AA2="Inspection overdue"</formula>
    </cfRule>
    <cfRule type="expression" priority="12" aboveAverage="0" equalAverage="0" bottom="0" percent="0" rank="0" text="" dxfId="13">
      <formula>$AA2="Warranty expired"</formula>
    </cfRule>
    <cfRule type="expression" priority="13" aboveAverage="0" equalAverage="0" bottom="0" percent="0" rank="0" text="" dxfId="14">
      <formula>$AA2="Service due soon"</formula>
    </cfRule>
    <cfRule type="expression" priority="14" aboveAverage="0" equalAverage="0" bottom="0" percent="0" rank="0" text="" dxfId="14">
      <formula>$AA2="Warranty ending"</formula>
    </cfRule>
    <cfRule type="expression" priority="15" aboveAverage="0" equalAverage="0" bottom="0" percent="0" rank="0" text="" dxfId="14">
      <formula>$AA2="Due for replacement"</formula>
    </cfRule>
    <cfRule type="expression" priority="16" aboveAverage="0" equalAverage="0" bottom="0" percent="0" rank="0" text="" dxfId="15">
      <formula>$AA2="OK"</formula>
    </cfRule>
  </conditionalFormatting>
  <dataValidations count="7">
    <dataValidation allowBlank="true" errorStyle="stop" operator="between" showDropDown="false" showErrorMessage="false" showInputMessage="false" sqref="C2:C301" type="list">
      <formula1>Lists!$A$2:$A$13</formula1>
      <formula2>0</formula2>
    </dataValidation>
    <dataValidation allowBlank="true" errorStyle="stop" operator="between" showDropDown="false" showErrorMessage="false" showInputMessage="false" sqref="D2:D301" type="list">
      <formula1>Lists!$E$2:$E$21</formula1>
      <formula2>0</formula2>
    </dataValidation>
    <dataValidation allowBlank="true" errorStyle="stop" operator="between" showDropDown="false" showErrorMessage="false" showInputMessage="false" sqref="E2:E301" type="list">
      <formula1>Lists!$G$2:$G$25</formula1>
      <formula2>0</formula2>
    </dataValidation>
    <dataValidation allowBlank="true" errorStyle="stop" operator="between" showDropDown="false" showErrorMessage="false" showInputMessage="false" sqref="I2:I301" type="list">
      <formula1>Lists!$I$2:$I$6</formula1>
      <formula2>0</formula2>
    </dataValidation>
    <dataValidation allowBlank="true" errorStyle="stop" operator="between" showDropDown="false" showErrorMessage="false" showInputMessage="false" sqref="J2:J301" type="list">
      <formula1>Lists!$J$2:$J$4</formula1>
      <formula2>0</formula2>
    </dataValidation>
    <dataValidation allowBlank="true" errorStyle="stop" operator="between" showDropDown="false" showErrorMessage="false" showInputMessage="false" sqref="O2:O301" type="list">
      <formula1>Lists!$K$2:$K$3</formula1>
      <formula2>0</formula2>
    </dataValidation>
    <dataValidation allowBlank="true" error="Enter a date, for example 12/03/2024" errorStyle="stop" operator="greaterThan" showDropDown="false" showErrorMessage="true" showInputMessage="false" sqref="K2:K301 T2:T301 V2:V301 Y2:Y301" type="date">
      <formula1>1</formula1>
      <formula2>0</formula2>
    </dataValidation>
  </dataValidations>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&amp;LClubPilot gym equipment register | clubpilot.au/resources&amp;RPage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211D"/>
    <pageSetUpPr fitToPage="true"/>
  </sheetPr>
  <dimension ref="A1:L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1"/>
    <col collapsed="false" customWidth="true" hidden="false" outlineLevel="0" max="3" min="3" style="0" width="24"/>
    <col collapsed="false" customWidth="true" hidden="false" outlineLevel="0" max="4" min="4" style="0" width="18"/>
    <col collapsed="false" customWidth="true" hidden="false" outlineLevel="0" max="5" min="5" style="0" width="20"/>
    <col collapsed="false" customWidth="true" hidden="false" outlineLevel="0" max="6" min="6" style="0" width="16"/>
    <col collapsed="false" customWidth="true" hidden="false" outlineLevel="0" max="7" min="7" style="0" width="40"/>
    <col collapsed="false" customWidth="true" hidden="false" outlineLevel="0" max="8" min="8" style="0" width="20"/>
    <col collapsed="false" customWidth="true" hidden="false" outlineLevel="0" max="9" min="9" style="0" width="16"/>
    <col collapsed="false" customWidth="true" hidden="false" outlineLevel="0" max="10" min="10" style="0" width="12"/>
    <col collapsed="false" customWidth="true" hidden="false" outlineLevel="0" max="11" min="11" style="0" width="14"/>
    <col collapsed="false" customWidth="true" hidden="false" outlineLevel="0" max="12" min="12" style="0" width="22"/>
  </cols>
  <sheetData>
    <row r="1" customFormat="false" ht="33.75" hidden="false" customHeight="true" outlineLevel="0" collapsed="false">
      <c r="A1" s="12" t="s">
        <v>161</v>
      </c>
      <c r="B1" s="12" t="s">
        <v>47</v>
      </c>
      <c r="C1" s="13" t="s">
        <v>48</v>
      </c>
      <c r="D1" s="13" t="s">
        <v>50</v>
      </c>
      <c r="E1" s="13" t="s">
        <v>49</v>
      </c>
      <c r="F1" s="12" t="s">
        <v>162</v>
      </c>
      <c r="G1" s="12" t="s">
        <v>163</v>
      </c>
      <c r="H1" s="12" t="s">
        <v>59</v>
      </c>
      <c r="I1" s="12" t="s">
        <v>164</v>
      </c>
      <c r="J1" s="12" t="s">
        <v>165</v>
      </c>
      <c r="K1" s="12" t="s">
        <v>166</v>
      </c>
      <c r="L1" s="12" t="s">
        <v>167</v>
      </c>
    </row>
    <row r="2" customFormat="false" ht="23.85" hidden="false" customHeight="false" outlineLevel="0" collapsed="false">
      <c r="A2" s="15" t="n">
        <v>46183</v>
      </c>
      <c r="B2" s="14" t="s">
        <v>75</v>
      </c>
      <c r="C2" s="22" t="str">
        <f aca="false">IF($B2="","",IFERROR(INDEX(Register!$B$2:$B$301,MATCH($B2,Register!$A$2:$A$301,0)),"Check asset ID"))</f>
        <v>Treadmill 01</v>
      </c>
      <c r="D2" s="22" t="str">
        <f aca="false">IF($B2="","",IFERROR(INDEX(Register!$D$2:$D$301,MATCH($B2,Register!$A$2:$A$301,0)),""))</f>
        <v>Example Club North</v>
      </c>
      <c r="E2" s="22" t="str">
        <f aca="false">IF($B2="","",IFERROR(INDEX(Register!$C$2:$C$301,MATCH($B2,Register!$A$2:$A$301,0)),""))</f>
        <v>Cardio</v>
      </c>
      <c r="F2" s="14" t="s">
        <v>168</v>
      </c>
      <c r="G2" s="23" t="s">
        <v>169</v>
      </c>
      <c r="H2" s="14" t="s">
        <v>86</v>
      </c>
      <c r="I2" s="14" t="s">
        <v>170</v>
      </c>
      <c r="J2" s="16" t="n">
        <v>240</v>
      </c>
      <c r="K2" s="14"/>
      <c r="L2" s="14" t="s">
        <v>171</v>
      </c>
    </row>
    <row r="3" customFormat="false" ht="15" hidden="false" customHeight="false" outlineLevel="0" collapsed="false">
      <c r="A3" s="15" t="n">
        <v>46287</v>
      </c>
      <c r="B3" s="14" t="s">
        <v>87</v>
      </c>
      <c r="C3" s="22" t="str">
        <f aca="false">IF($B3="","",IFERROR(INDEX(Register!$B$2:$B$301,MATCH($B3,Register!$A$2:$A$301,0)),"Check asset ID"))</f>
        <v>Treadmill 02</v>
      </c>
      <c r="D3" s="22" t="str">
        <f aca="false">IF($B3="","",IFERROR(INDEX(Register!$D$2:$D$301,MATCH($B3,Register!$A$2:$A$301,0)),""))</f>
        <v>Example Club North</v>
      </c>
      <c r="E3" s="22" t="str">
        <f aca="false">IF($B3="","",IFERROR(INDEX(Register!$C$2:$C$301,MATCH($B3,Register!$A$2:$A$301,0)),""))</f>
        <v>Cardio</v>
      </c>
      <c r="F3" s="14" t="s">
        <v>168</v>
      </c>
      <c r="G3" s="23" t="s">
        <v>172</v>
      </c>
      <c r="H3" s="14" t="s">
        <v>86</v>
      </c>
      <c r="I3" s="14" t="s">
        <v>173</v>
      </c>
      <c r="J3" s="16" t="n">
        <v>240</v>
      </c>
      <c r="K3" s="14"/>
      <c r="L3" s="14" t="s">
        <v>171</v>
      </c>
    </row>
    <row r="4" customFormat="false" ht="23.85" hidden="false" customHeight="false" outlineLevel="0" collapsed="false">
      <c r="A4" s="15" t="n">
        <v>46114</v>
      </c>
      <c r="B4" s="14" t="s">
        <v>114</v>
      </c>
      <c r="C4" s="22" t="str">
        <f aca="false">IF($B4="","",IFERROR(INDEX(Register!$B$2:$B$301,MATCH($B4,Register!$A$2:$A$301,0)),"Check asset ID"))</f>
        <v>Leg press (plate-loaded)</v>
      </c>
      <c r="D4" s="22" t="str">
        <f aca="false">IF($B4="","",IFERROR(INDEX(Register!$D$2:$D$301,MATCH($B4,Register!$A$2:$A$301,0)),""))</f>
        <v>Example Club South</v>
      </c>
      <c r="E4" s="22" t="str">
        <f aca="false">IF($B4="","",IFERROR(INDEX(Register!$C$2:$C$301,MATCH($B4,Register!$A$2:$A$301,0)),""))</f>
        <v>Plate-loaded strength</v>
      </c>
      <c r="F4" s="14" t="s">
        <v>174</v>
      </c>
      <c r="G4" s="23" t="s">
        <v>175</v>
      </c>
      <c r="H4" s="14" t="s">
        <v>86</v>
      </c>
      <c r="I4" s="14" t="s">
        <v>176</v>
      </c>
      <c r="J4" s="16" t="n">
        <v>0</v>
      </c>
      <c r="K4" s="14" t="s">
        <v>177</v>
      </c>
      <c r="L4" s="14"/>
    </row>
    <row r="5" customFormat="false" ht="15" hidden="false" customHeight="false" outlineLevel="0" collapsed="false">
      <c r="A5" s="15" t="n">
        <v>46150</v>
      </c>
      <c r="B5" s="14" t="s">
        <v>106</v>
      </c>
      <c r="C5" s="22" t="str">
        <f aca="false">IF($B5="","",IFERROR(INDEX(Register!$B$2:$B$301,MATCH($B5,Register!$A$2:$A$301,0)),"Check asset ID"))</f>
        <v>Dual cable crossover</v>
      </c>
      <c r="D5" s="22" t="str">
        <f aca="false">IF($B5="","",IFERROR(INDEX(Register!$D$2:$D$301,MATCH($B5,Register!$A$2:$A$301,0)),""))</f>
        <v>Example Club North</v>
      </c>
      <c r="E5" s="22" t="str">
        <f aca="false">IF($B5="","",IFERROR(INDEX(Register!$C$2:$C$301,MATCH($B5,Register!$A$2:$A$301,0)),""))</f>
        <v>Selectorised strength</v>
      </c>
      <c r="F5" s="14" t="s">
        <v>178</v>
      </c>
      <c r="G5" s="23" t="s">
        <v>179</v>
      </c>
      <c r="H5" s="14" t="s">
        <v>86</v>
      </c>
      <c r="I5" s="14" t="s">
        <v>180</v>
      </c>
      <c r="J5" s="16" t="n">
        <v>385</v>
      </c>
      <c r="K5" s="14"/>
      <c r="L5" s="14" t="s">
        <v>171</v>
      </c>
    </row>
    <row r="6" customFormat="false" ht="15" hidden="false" customHeight="false" outlineLevel="0" collapsed="false">
      <c r="A6" s="15"/>
      <c r="B6" s="14"/>
      <c r="C6" s="22" t="str">
        <f aca="false">IF($B6="","",IFERROR(INDEX(Register!$B$2:$B$301,MATCH($B6,Register!$A$2:$A$301,0)),"Check asset ID"))</f>
        <v/>
      </c>
      <c r="D6" s="22" t="str">
        <f aca="false">IF($B6="","",IFERROR(INDEX(Register!$D$2:$D$301,MATCH($B6,Register!$A$2:$A$301,0)),""))</f>
        <v/>
      </c>
      <c r="E6" s="22" t="str">
        <f aca="false">IF($B6="","",IFERROR(INDEX(Register!$C$2:$C$301,MATCH($B6,Register!$A$2:$A$301,0)),""))</f>
        <v/>
      </c>
      <c r="F6" s="14"/>
      <c r="G6" s="23"/>
      <c r="H6" s="14"/>
      <c r="I6" s="14"/>
      <c r="J6" s="16"/>
      <c r="K6" s="14"/>
      <c r="L6" s="14"/>
    </row>
    <row r="7" customFormat="false" ht="15" hidden="false" customHeight="false" outlineLevel="0" collapsed="false">
      <c r="A7" s="15"/>
      <c r="B7" s="14"/>
      <c r="C7" s="22" t="str">
        <f aca="false">IF($B7="","",IFERROR(INDEX(Register!$B$2:$B$301,MATCH($B7,Register!$A$2:$A$301,0)),"Check asset ID"))</f>
        <v/>
      </c>
      <c r="D7" s="22" t="str">
        <f aca="false">IF($B7="","",IFERROR(INDEX(Register!$D$2:$D$301,MATCH($B7,Register!$A$2:$A$301,0)),""))</f>
        <v/>
      </c>
      <c r="E7" s="22" t="str">
        <f aca="false">IF($B7="","",IFERROR(INDEX(Register!$C$2:$C$301,MATCH($B7,Register!$A$2:$A$301,0)),""))</f>
        <v/>
      </c>
      <c r="F7" s="14"/>
      <c r="G7" s="23"/>
      <c r="H7" s="14"/>
      <c r="I7" s="14"/>
      <c r="J7" s="16"/>
      <c r="K7" s="14"/>
      <c r="L7" s="14"/>
    </row>
    <row r="8" customFormat="false" ht="15" hidden="false" customHeight="false" outlineLevel="0" collapsed="false">
      <c r="A8" s="15"/>
      <c r="B8" s="14"/>
      <c r="C8" s="22" t="str">
        <f aca="false">IF($B8="","",IFERROR(INDEX(Register!$B$2:$B$301,MATCH($B8,Register!$A$2:$A$301,0)),"Check asset ID"))</f>
        <v/>
      </c>
      <c r="D8" s="22" t="str">
        <f aca="false">IF($B8="","",IFERROR(INDEX(Register!$D$2:$D$301,MATCH($B8,Register!$A$2:$A$301,0)),""))</f>
        <v/>
      </c>
      <c r="E8" s="22" t="str">
        <f aca="false">IF($B8="","",IFERROR(INDEX(Register!$C$2:$C$301,MATCH($B8,Register!$A$2:$A$301,0)),""))</f>
        <v/>
      </c>
      <c r="F8" s="14"/>
      <c r="G8" s="23"/>
      <c r="H8" s="14"/>
      <c r="I8" s="14"/>
      <c r="J8" s="16"/>
      <c r="K8" s="14"/>
      <c r="L8" s="14"/>
    </row>
    <row r="9" customFormat="false" ht="15" hidden="false" customHeight="false" outlineLevel="0" collapsed="false">
      <c r="A9" s="15"/>
      <c r="B9" s="14"/>
      <c r="C9" s="22" t="str">
        <f aca="false">IF($B9="","",IFERROR(INDEX(Register!$B$2:$B$301,MATCH($B9,Register!$A$2:$A$301,0)),"Check asset ID"))</f>
        <v/>
      </c>
      <c r="D9" s="22" t="str">
        <f aca="false">IF($B9="","",IFERROR(INDEX(Register!$D$2:$D$301,MATCH($B9,Register!$A$2:$A$301,0)),""))</f>
        <v/>
      </c>
      <c r="E9" s="22" t="str">
        <f aca="false">IF($B9="","",IFERROR(INDEX(Register!$C$2:$C$301,MATCH($B9,Register!$A$2:$A$301,0)),""))</f>
        <v/>
      </c>
      <c r="F9" s="14"/>
      <c r="G9" s="23"/>
      <c r="H9" s="14"/>
      <c r="I9" s="14"/>
      <c r="J9" s="16"/>
      <c r="K9" s="14"/>
      <c r="L9" s="14"/>
    </row>
    <row r="10" customFormat="false" ht="15" hidden="false" customHeight="false" outlineLevel="0" collapsed="false">
      <c r="A10" s="15"/>
      <c r="B10" s="14"/>
      <c r="C10" s="22" t="str">
        <f aca="false">IF($B10="","",IFERROR(INDEX(Register!$B$2:$B$301,MATCH($B10,Register!$A$2:$A$301,0)),"Check asset ID"))</f>
        <v/>
      </c>
      <c r="D10" s="22" t="str">
        <f aca="false">IF($B10="","",IFERROR(INDEX(Register!$D$2:$D$301,MATCH($B10,Register!$A$2:$A$301,0)),""))</f>
        <v/>
      </c>
      <c r="E10" s="22" t="str">
        <f aca="false">IF($B10="","",IFERROR(INDEX(Register!$C$2:$C$301,MATCH($B10,Register!$A$2:$A$301,0)),""))</f>
        <v/>
      </c>
      <c r="F10" s="14"/>
      <c r="G10" s="23"/>
      <c r="H10" s="14"/>
      <c r="I10" s="14"/>
      <c r="J10" s="16"/>
      <c r="K10" s="14"/>
      <c r="L10" s="14"/>
    </row>
    <row r="11" customFormat="false" ht="15" hidden="false" customHeight="false" outlineLevel="0" collapsed="false">
      <c r="A11" s="15"/>
      <c r="B11" s="14"/>
      <c r="C11" s="22" t="str">
        <f aca="false">IF($B11="","",IFERROR(INDEX(Register!$B$2:$B$301,MATCH($B11,Register!$A$2:$A$301,0)),"Check asset ID"))</f>
        <v/>
      </c>
      <c r="D11" s="22" t="str">
        <f aca="false">IF($B11="","",IFERROR(INDEX(Register!$D$2:$D$301,MATCH($B11,Register!$A$2:$A$301,0)),""))</f>
        <v/>
      </c>
      <c r="E11" s="22" t="str">
        <f aca="false">IF($B11="","",IFERROR(INDEX(Register!$C$2:$C$301,MATCH($B11,Register!$A$2:$A$301,0)),""))</f>
        <v/>
      </c>
      <c r="F11" s="14"/>
      <c r="G11" s="23"/>
      <c r="H11" s="14"/>
      <c r="I11" s="14"/>
      <c r="J11" s="16"/>
      <c r="K11" s="14"/>
      <c r="L11" s="14"/>
    </row>
    <row r="12" customFormat="false" ht="15" hidden="false" customHeight="false" outlineLevel="0" collapsed="false">
      <c r="A12" s="15"/>
      <c r="B12" s="14"/>
      <c r="C12" s="22" t="str">
        <f aca="false">IF($B12="","",IFERROR(INDEX(Register!$B$2:$B$301,MATCH($B12,Register!$A$2:$A$301,0)),"Check asset ID"))</f>
        <v/>
      </c>
      <c r="D12" s="22" t="str">
        <f aca="false">IF($B12="","",IFERROR(INDEX(Register!$D$2:$D$301,MATCH($B12,Register!$A$2:$A$301,0)),""))</f>
        <v/>
      </c>
      <c r="E12" s="22" t="str">
        <f aca="false">IF($B12="","",IFERROR(INDEX(Register!$C$2:$C$301,MATCH($B12,Register!$A$2:$A$301,0)),""))</f>
        <v/>
      </c>
      <c r="F12" s="14"/>
      <c r="G12" s="23"/>
      <c r="H12" s="14"/>
      <c r="I12" s="14"/>
      <c r="J12" s="16"/>
      <c r="K12" s="14"/>
      <c r="L12" s="14"/>
    </row>
    <row r="13" customFormat="false" ht="15" hidden="false" customHeight="false" outlineLevel="0" collapsed="false">
      <c r="A13" s="15"/>
      <c r="B13" s="14"/>
      <c r="C13" s="22" t="str">
        <f aca="false">IF($B13="","",IFERROR(INDEX(Register!$B$2:$B$301,MATCH($B13,Register!$A$2:$A$301,0)),"Check asset ID"))</f>
        <v/>
      </c>
      <c r="D13" s="22" t="str">
        <f aca="false">IF($B13="","",IFERROR(INDEX(Register!$D$2:$D$301,MATCH($B13,Register!$A$2:$A$301,0)),""))</f>
        <v/>
      </c>
      <c r="E13" s="22" t="str">
        <f aca="false">IF($B13="","",IFERROR(INDEX(Register!$C$2:$C$301,MATCH($B13,Register!$A$2:$A$301,0)),""))</f>
        <v/>
      </c>
      <c r="F13" s="14"/>
      <c r="G13" s="23"/>
      <c r="H13" s="14"/>
      <c r="I13" s="14"/>
      <c r="J13" s="16"/>
      <c r="K13" s="14"/>
      <c r="L13" s="14"/>
    </row>
    <row r="14" customFormat="false" ht="15" hidden="false" customHeight="false" outlineLevel="0" collapsed="false">
      <c r="A14" s="15"/>
      <c r="B14" s="14"/>
      <c r="C14" s="22" t="str">
        <f aca="false">IF($B14="","",IFERROR(INDEX(Register!$B$2:$B$301,MATCH($B14,Register!$A$2:$A$301,0)),"Check asset ID"))</f>
        <v/>
      </c>
      <c r="D14" s="22" t="str">
        <f aca="false">IF($B14="","",IFERROR(INDEX(Register!$D$2:$D$301,MATCH($B14,Register!$A$2:$A$301,0)),""))</f>
        <v/>
      </c>
      <c r="E14" s="22" t="str">
        <f aca="false">IF($B14="","",IFERROR(INDEX(Register!$C$2:$C$301,MATCH($B14,Register!$A$2:$A$301,0)),""))</f>
        <v/>
      </c>
      <c r="F14" s="14"/>
      <c r="G14" s="23"/>
      <c r="H14" s="14"/>
      <c r="I14" s="14"/>
      <c r="J14" s="16"/>
      <c r="K14" s="14"/>
      <c r="L14" s="14"/>
    </row>
    <row r="15" customFormat="false" ht="15" hidden="false" customHeight="false" outlineLevel="0" collapsed="false">
      <c r="A15" s="15"/>
      <c r="B15" s="14"/>
      <c r="C15" s="22" t="str">
        <f aca="false">IF($B15="","",IFERROR(INDEX(Register!$B$2:$B$301,MATCH($B15,Register!$A$2:$A$301,0)),"Check asset ID"))</f>
        <v/>
      </c>
      <c r="D15" s="22" t="str">
        <f aca="false">IF($B15="","",IFERROR(INDEX(Register!$D$2:$D$301,MATCH($B15,Register!$A$2:$A$301,0)),""))</f>
        <v/>
      </c>
      <c r="E15" s="22" t="str">
        <f aca="false">IF($B15="","",IFERROR(INDEX(Register!$C$2:$C$301,MATCH($B15,Register!$A$2:$A$301,0)),""))</f>
        <v/>
      </c>
      <c r="F15" s="14"/>
      <c r="G15" s="23"/>
      <c r="H15" s="14"/>
      <c r="I15" s="14"/>
      <c r="J15" s="16"/>
      <c r="K15" s="14"/>
      <c r="L15" s="14"/>
    </row>
    <row r="16" customFormat="false" ht="15" hidden="false" customHeight="false" outlineLevel="0" collapsed="false">
      <c r="A16" s="15"/>
      <c r="B16" s="14"/>
      <c r="C16" s="22" t="str">
        <f aca="false">IF($B16="","",IFERROR(INDEX(Register!$B$2:$B$301,MATCH($B16,Register!$A$2:$A$301,0)),"Check asset ID"))</f>
        <v/>
      </c>
      <c r="D16" s="22" t="str">
        <f aca="false">IF($B16="","",IFERROR(INDEX(Register!$D$2:$D$301,MATCH($B16,Register!$A$2:$A$301,0)),""))</f>
        <v/>
      </c>
      <c r="E16" s="22" t="str">
        <f aca="false">IF($B16="","",IFERROR(INDEX(Register!$C$2:$C$301,MATCH($B16,Register!$A$2:$A$301,0)),""))</f>
        <v/>
      </c>
      <c r="F16" s="14"/>
      <c r="G16" s="23"/>
      <c r="H16" s="14"/>
      <c r="I16" s="14"/>
      <c r="J16" s="16"/>
      <c r="K16" s="14"/>
      <c r="L16" s="14"/>
    </row>
    <row r="17" customFormat="false" ht="15" hidden="false" customHeight="false" outlineLevel="0" collapsed="false">
      <c r="A17" s="15"/>
      <c r="B17" s="14"/>
      <c r="C17" s="22" t="str">
        <f aca="false">IF($B17="","",IFERROR(INDEX(Register!$B$2:$B$301,MATCH($B17,Register!$A$2:$A$301,0)),"Check asset ID"))</f>
        <v/>
      </c>
      <c r="D17" s="22" t="str">
        <f aca="false">IF($B17="","",IFERROR(INDEX(Register!$D$2:$D$301,MATCH($B17,Register!$A$2:$A$301,0)),""))</f>
        <v/>
      </c>
      <c r="E17" s="22" t="str">
        <f aca="false">IF($B17="","",IFERROR(INDEX(Register!$C$2:$C$301,MATCH($B17,Register!$A$2:$A$301,0)),""))</f>
        <v/>
      </c>
      <c r="F17" s="14"/>
      <c r="G17" s="23"/>
      <c r="H17" s="14"/>
      <c r="I17" s="14"/>
      <c r="J17" s="16"/>
      <c r="K17" s="14"/>
      <c r="L17" s="14"/>
    </row>
    <row r="18" customFormat="false" ht="15" hidden="false" customHeight="false" outlineLevel="0" collapsed="false">
      <c r="A18" s="15"/>
      <c r="B18" s="14"/>
      <c r="C18" s="22" t="str">
        <f aca="false">IF($B18="","",IFERROR(INDEX(Register!$B$2:$B$301,MATCH($B18,Register!$A$2:$A$301,0)),"Check asset ID"))</f>
        <v/>
      </c>
      <c r="D18" s="22" t="str">
        <f aca="false">IF($B18="","",IFERROR(INDEX(Register!$D$2:$D$301,MATCH($B18,Register!$A$2:$A$301,0)),""))</f>
        <v/>
      </c>
      <c r="E18" s="22" t="str">
        <f aca="false">IF($B18="","",IFERROR(INDEX(Register!$C$2:$C$301,MATCH($B18,Register!$A$2:$A$301,0)),""))</f>
        <v/>
      </c>
      <c r="F18" s="14"/>
      <c r="G18" s="23"/>
      <c r="H18" s="14"/>
      <c r="I18" s="14"/>
      <c r="J18" s="16"/>
      <c r="K18" s="14"/>
      <c r="L18" s="14"/>
    </row>
    <row r="19" customFormat="false" ht="15" hidden="false" customHeight="false" outlineLevel="0" collapsed="false">
      <c r="A19" s="15"/>
      <c r="B19" s="14"/>
      <c r="C19" s="22" t="str">
        <f aca="false">IF($B19="","",IFERROR(INDEX(Register!$B$2:$B$301,MATCH($B19,Register!$A$2:$A$301,0)),"Check asset ID"))</f>
        <v/>
      </c>
      <c r="D19" s="22" t="str">
        <f aca="false">IF($B19="","",IFERROR(INDEX(Register!$D$2:$D$301,MATCH($B19,Register!$A$2:$A$301,0)),""))</f>
        <v/>
      </c>
      <c r="E19" s="22" t="str">
        <f aca="false">IF($B19="","",IFERROR(INDEX(Register!$C$2:$C$301,MATCH($B19,Register!$A$2:$A$301,0)),""))</f>
        <v/>
      </c>
      <c r="F19" s="14"/>
      <c r="G19" s="23"/>
      <c r="H19" s="14"/>
      <c r="I19" s="14"/>
      <c r="J19" s="16"/>
      <c r="K19" s="14"/>
      <c r="L19" s="14"/>
    </row>
    <row r="20" customFormat="false" ht="15" hidden="false" customHeight="false" outlineLevel="0" collapsed="false">
      <c r="A20" s="15"/>
      <c r="B20" s="14"/>
      <c r="C20" s="22" t="str">
        <f aca="false">IF($B20="","",IFERROR(INDEX(Register!$B$2:$B$301,MATCH($B20,Register!$A$2:$A$301,0)),"Check asset ID"))</f>
        <v/>
      </c>
      <c r="D20" s="22" t="str">
        <f aca="false">IF($B20="","",IFERROR(INDEX(Register!$D$2:$D$301,MATCH($B20,Register!$A$2:$A$301,0)),""))</f>
        <v/>
      </c>
      <c r="E20" s="22" t="str">
        <f aca="false">IF($B20="","",IFERROR(INDEX(Register!$C$2:$C$301,MATCH($B20,Register!$A$2:$A$301,0)),""))</f>
        <v/>
      </c>
      <c r="F20" s="14"/>
      <c r="G20" s="23"/>
      <c r="H20" s="14"/>
      <c r="I20" s="14"/>
      <c r="J20" s="16"/>
      <c r="K20" s="14"/>
      <c r="L20" s="14"/>
    </row>
    <row r="21" customFormat="false" ht="15" hidden="false" customHeight="false" outlineLevel="0" collapsed="false">
      <c r="A21" s="15"/>
      <c r="B21" s="14"/>
      <c r="C21" s="22" t="str">
        <f aca="false">IF($B21="","",IFERROR(INDEX(Register!$B$2:$B$301,MATCH($B21,Register!$A$2:$A$301,0)),"Check asset ID"))</f>
        <v/>
      </c>
      <c r="D21" s="22" t="str">
        <f aca="false">IF($B21="","",IFERROR(INDEX(Register!$D$2:$D$301,MATCH($B21,Register!$A$2:$A$301,0)),""))</f>
        <v/>
      </c>
      <c r="E21" s="22" t="str">
        <f aca="false">IF($B21="","",IFERROR(INDEX(Register!$C$2:$C$301,MATCH($B21,Register!$A$2:$A$301,0)),""))</f>
        <v/>
      </c>
      <c r="F21" s="14"/>
      <c r="G21" s="23"/>
      <c r="H21" s="14"/>
      <c r="I21" s="14"/>
      <c r="J21" s="16"/>
      <c r="K21" s="14"/>
      <c r="L21" s="14"/>
    </row>
    <row r="22" customFormat="false" ht="15" hidden="false" customHeight="false" outlineLevel="0" collapsed="false">
      <c r="A22" s="15"/>
      <c r="B22" s="14"/>
      <c r="C22" s="22" t="str">
        <f aca="false">IF($B22="","",IFERROR(INDEX(Register!$B$2:$B$301,MATCH($B22,Register!$A$2:$A$301,0)),"Check asset ID"))</f>
        <v/>
      </c>
      <c r="D22" s="22" t="str">
        <f aca="false">IF($B22="","",IFERROR(INDEX(Register!$D$2:$D$301,MATCH($B22,Register!$A$2:$A$301,0)),""))</f>
        <v/>
      </c>
      <c r="E22" s="22" t="str">
        <f aca="false">IF($B22="","",IFERROR(INDEX(Register!$C$2:$C$301,MATCH($B22,Register!$A$2:$A$301,0)),""))</f>
        <v/>
      </c>
      <c r="F22" s="14"/>
      <c r="G22" s="23"/>
      <c r="H22" s="14"/>
      <c r="I22" s="14"/>
      <c r="J22" s="16"/>
      <c r="K22" s="14"/>
      <c r="L22" s="14"/>
    </row>
    <row r="23" customFormat="false" ht="15" hidden="false" customHeight="false" outlineLevel="0" collapsed="false">
      <c r="A23" s="15"/>
      <c r="B23" s="14"/>
      <c r="C23" s="22" t="str">
        <f aca="false">IF($B23="","",IFERROR(INDEX(Register!$B$2:$B$301,MATCH($B23,Register!$A$2:$A$301,0)),"Check asset ID"))</f>
        <v/>
      </c>
      <c r="D23" s="22" t="str">
        <f aca="false">IF($B23="","",IFERROR(INDEX(Register!$D$2:$D$301,MATCH($B23,Register!$A$2:$A$301,0)),""))</f>
        <v/>
      </c>
      <c r="E23" s="22" t="str">
        <f aca="false">IF($B23="","",IFERROR(INDEX(Register!$C$2:$C$301,MATCH($B23,Register!$A$2:$A$301,0)),""))</f>
        <v/>
      </c>
      <c r="F23" s="14"/>
      <c r="G23" s="23"/>
      <c r="H23" s="14"/>
      <c r="I23" s="14"/>
      <c r="J23" s="16"/>
      <c r="K23" s="14"/>
      <c r="L23" s="14"/>
    </row>
    <row r="24" customFormat="false" ht="15" hidden="false" customHeight="false" outlineLevel="0" collapsed="false">
      <c r="A24" s="15"/>
      <c r="B24" s="14"/>
      <c r="C24" s="22" t="str">
        <f aca="false">IF($B24="","",IFERROR(INDEX(Register!$B$2:$B$301,MATCH($B24,Register!$A$2:$A$301,0)),"Check asset ID"))</f>
        <v/>
      </c>
      <c r="D24" s="22" t="str">
        <f aca="false">IF($B24="","",IFERROR(INDEX(Register!$D$2:$D$301,MATCH($B24,Register!$A$2:$A$301,0)),""))</f>
        <v/>
      </c>
      <c r="E24" s="22" t="str">
        <f aca="false">IF($B24="","",IFERROR(INDEX(Register!$C$2:$C$301,MATCH($B24,Register!$A$2:$A$301,0)),""))</f>
        <v/>
      </c>
      <c r="F24" s="14"/>
      <c r="G24" s="23"/>
      <c r="H24" s="14"/>
      <c r="I24" s="14"/>
      <c r="J24" s="16"/>
      <c r="K24" s="14"/>
      <c r="L24" s="14"/>
    </row>
    <row r="25" customFormat="false" ht="15" hidden="false" customHeight="false" outlineLevel="0" collapsed="false">
      <c r="A25" s="15"/>
      <c r="B25" s="14"/>
      <c r="C25" s="22" t="str">
        <f aca="false">IF($B25="","",IFERROR(INDEX(Register!$B$2:$B$301,MATCH($B25,Register!$A$2:$A$301,0)),"Check asset ID"))</f>
        <v/>
      </c>
      <c r="D25" s="22" t="str">
        <f aca="false">IF($B25="","",IFERROR(INDEX(Register!$D$2:$D$301,MATCH($B25,Register!$A$2:$A$301,0)),""))</f>
        <v/>
      </c>
      <c r="E25" s="22" t="str">
        <f aca="false">IF($B25="","",IFERROR(INDEX(Register!$C$2:$C$301,MATCH($B25,Register!$A$2:$A$301,0)),""))</f>
        <v/>
      </c>
      <c r="F25" s="14"/>
      <c r="G25" s="23"/>
      <c r="H25" s="14"/>
      <c r="I25" s="14"/>
      <c r="J25" s="16"/>
      <c r="K25" s="14"/>
      <c r="L25" s="14"/>
    </row>
    <row r="26" customFormat="false" ht="15" hidden="false" customHeight="false" outlineLevel="0" collapsed="false">
      <c r="A26" s="15"/>
      <c r="B26" s="14"/>
      <c r="C26" s="22" t="str">
        <f aca="false">IF($B26="","",IFERROR(INDEX(Register!$B$2:$B$301,MATCH($B26,Register!$A$2:$A$301,0)),"Check asset ID"))</f>
        <v/>
      </c>
      <c r="D26" s="22" t="str">
        <f aca="false">IF($B26="","",IFERROR(INDEX(Register!$D$2:$D$301,MATCH($B26,Register!$A$2:$A$301,0)),""))</f>
        <v/>
      </c>
      <c r="E26" s="22" t="str">
        <f aca="false">IF($B26="","",IFERROR(INDEX(Register!$C$2:$C$301,MATCH($B26,Register!$A$2:$A$301,0)),""))</f>
        <v/>
      </c>
      <c r="F26" s="14"/>
      <c r="G26" s="23"/>
      <c r="H26" s="14"/>
      <c r="I26" s="14"/>
      <c r="J26" s="16"/>
      <c r="K26" s="14"/>
      <c r="L26" s="14"/>
    </row>
    <row r="27" customFormat="false" ht="15" hidden="false" customHeight="false" outlineLevel="0" collapsed="false">
      <c r="A27" s="15"/>
      <c r="B27" s="14"/>
      <c r="C27" s="22" t="str">
        <f aca="false">IF($B27="","",IFERROR(INDEX(Register!$B$2:$B$301,MATCH($B27,Register!$A$2:$A$301,0)),"Check asset ID"))</f>
        <v/>
      </c>
      <c r="D27" s="22" t="str">
        <f aca="false">IF($B27="","",IFERROR(INDEX(Register!$D$2:$D$301,MATCH($B27,Register!$A$2:$A$301,0)),""))</f>
        <v/>
      </c>
      <c r="E27" s="22" t="str">
        <f aca="false">IF($B27="","",IFERROR(INDEX(Register!$C$2:$C$301,MATCH($B27,Register!$A$2:$A$301,0)),""))</f>
        <v/>
      </c>
      <c r="F27" s="14"/>
      <c r="G27" s="23"/>
      <c r="H27" s="14"/>
      <c r="I27" s="14"/>
      <c r="J27" s="16"/>
      <c r="K27" s="14"/>
      <c r="L27" s="14"/>
    </row>
    <row r="28" customFormat="false" ht="15" hidden="false" customHeight="false" outlineLevel="0" collapsed="false">
      <c r="A28" s="15"/>
      <c r="B28" s="14"/>
      <c r="C28" s="22" t="str">
        <f aca="false">IF($B28="","",IFERROR(INDEX(Register!$B$2:$B$301,MATCH($B28,Register!$A$2:$A$301,0)),"Check asset ID"))</f>
        <v/>
      </c>
      <c r="D28" s="22" t="str">
        <f aca="false">IF($B28="","",IFERROR(INDEX(Register!$D$2:$D$301,MATCH($B28,Register!$A$2:$A$301,0)),""))</f>
        <v/>
      </c>
      <c r="E28" s="22" t="str">
        <f aca="false">IF($B28="","",IFERROR(INDEX(Register!$C$2:$C$301,MATCH($B28,Register!$A$2:$A$301,0)),""))</f>
        <v/>
      </c>
      <c r="F28" s="14"/>
      <c r="G28" s="23"/>
      <c r="H28" s="14"/>
      <c r="I28" s="14"/>
      <c r="J28" s="16"/>
      <c r="K28" s="14"/>
      <c r="L28" s="14"/>
    </row>
    <row r="29" customFormat="false" ht="15" hidden="false" customHeight="false" outlineLevel="0" collapsed="false">
      <c r="A29" s="15"/>
      <c r="B29" s="14"/>
      <c r="C29" s="22" t="str">
        <f aca="false">IF($B29="","",IFERROR(INDEX(Register!$B$2:$B$301,MATCH($B29,Register!$A$2:$A$301,0)),"Check asset ID"))</f>
        <v/>
      </c>
      <c r="D29" s="22" t="str">
        <f aca="false">IF($B29="","",IFERROR(INDEX(Register!$D$2:$D$301,MATCH($B29,Register!$A$2:$A$301,0)),""))</f>
        <v/>
      </c>
      <c r="E29" s="22" t="str">
        <f aca="false">IF($B29="","",IFERROR(INDEX(Register!$C$2:$C$301,MATCH($B29,Register!$A$2:$A$301,0)),""))</f>
        <v/>
      </c>
      <c r="F29" s="14"/>
      <c r="G29" s="23"/>
      <c r="H29" s="14"/>
      <c r="I29" s="14"/>
      <c r="J29" s="16"/>
      <c r="K29" s="14"/>
      <c r="L29" s="14"/>
    </row>
    <row r="30" customFormat="false" ht="15" hidden="false" customHeight="false" outlineLevel="0" collapsed="false">
      <c r="A30" s="15"/>
      <c r="B30" s="14"/>
      <c r="C30" s="22" t="str">
        <f aca="false">IF($B30="","",IFERROR(INDEX(Register!$B$2:$B$301,MATCH($B30,Register!$A$2:$A$301,0)),"Check asset ID"))</f>
        <v/>
      </c>
      <c r="D30" s="22" t="str">
        <f aca="false">IF($B30="","",IFERROR(INDEX(Register!$D$2:$D$301,MATCH($B30,Register!$A$2:$A$301,0)),""))</f>
        <v/>
      </c>
      <c r="E30" s="22" t="str">
        <f aca="false">IF($B30="","",IFERROR(INDEX(Register!$C$2:$C$301,MATCH($B30,Register!$A$2:$A$301,0)),""))</f>
        <v/>
      </c>
      <c r="F30" s="14"/>
      <c r="G30" s="23"/>
      <c r="H30" s="14"/>
      <c r="I30" s="14"/>
      <c r="J30" s="16"/>
      <c r="K30" s="14"/>
      <c r="L30" s="14"/>
    </row>
    <row r="31" customFormat="false" ht="15" hidden="false" customHeight="false" outlineLevel="0" collapsed="false">
      <c r="A31" s="15"/>
      <c r="B31" s="14"/>
      <c r="C31" s="22" t="str">
        <f aca="false">IF($B31="","",IFERROR(INDEX(Register!$B$2:$B$301,MATCH($B31,Register!$A$2:$A$301,0)),"Check asset ID"))</f>
        <v/>
      </c>
      <c r="D31" s="22" t="str">
        <f aca="false">IF($B31="","",IFERROR(INDEX(Register!$D$2:$D$301,MATCH($B31,Register!$A$2:$A$301,0)),""))</f>
        <v/>
      </c>
      <c r="E31" s="22" t="str">
        <f aca="false">IF($B31="","",IFERROR(INDEX(Register!$C$2:$C$301,MATCH($B31,Register!$A$2:$A$301,0)),""))</f>
        <v/>
      </c>
      <c r="F31" s="14"/>
      <c r="G31" s="23"/>
      <c r="H31" s="14"/>
      <c r="I31" s="14"/>
      <c r="J31" s="16"/>
      <c r="K31" s="14"/>
      <c r="L31" s="14"/>
    </row>
    <row r="32" customFormat="false" ht="15" hidden="false" customHeight="false" outlineLevel="0" collapsed="false">
      <c r="A32" s="15"/>
      <c r="B32" s="14"/>
      <c r="C32" s="22" t="str">
        <f aca="false">IF($B32="","",IFERROR(INDEX(Register!$B$2:$B$301,MATCH($B32,Register!$A$2:$A$301,0)),"Check asset ID"))</f>
        <v/>
      </c>
      <c r="D32" s="22" t="str">
        <f aca="false">IF($B32="","",IFERROR(INDEX(Register!$D$2:$D$301,MATCH($B32,Register!$A$2:$A$301,0)),""))</f>
        <v/>
      </c>
      <c r="E32" s="22" t="str">
        <f aca="false">IF($B32="","",IFERROR(INDEX(Register!$C$2:$C$301,MATCH($B32,Register!$A$2:$A$301,0)),""))</f>
        <v/>
      </c>
      <c r="F32" s="14"/>
      <c r="G32" s="23"/>
      <c r="H32" s="14"/>
      <c r="I32" s="14"/>
      <c r="J32" s="16"/>
      <c r="K32" s="14"/>
      <c r="L32" s="14"/>
    </row>
    <row r="33" customFormat="false" ht="15" hidden="false" customHeight="false" outlineLevel="0" collapsed="false">
      <c r="A33" s="15"/>
      <c r="B33" s="14"/>
      <c r="C33" s="22" t="str">
        <f aca="false">IF($B33="","",IFERROR(INDEX(Register!$B$2:$B$301,MATCH($B33,Register!$A$2:$A$301,0)),"Check asset ID"))</f>
        <v/>
      </c>
      <c r="D33" s="22" t="str">
        <f aca="false">IF($B33="","",IFERROR(INDEX(Register!$D$2:$D$301,MATCH($B33,Register!$A$2:$A$301,0)),""))</f>
        <v/>
      </c>
      <c r="E33" s="22" t="str">
        <f aca="false">IF($B33="","",IFERROR(INDEX(Register!$C$2:$C$301,MATCH($B33,Register!$A$2:$A$301,0)),""))</f>
        <v/>
      </c>
      <c r="F33" s="14"/>
      <c r="G33" s="23"/>
      <c r="H33" s="14"/>
      <c r="I33" s="14"/>
      <c r="J33" s="16"/>
      <c r="K33" s="14"/>
      <c r="L33" s="14"/>
    </row>
    <row r="34" customFormat="false" ht="15" hidden="false" customHeight="false" outlineLevel="0" collapsed="false">
      <c r="A34" s="15"/>
      <c r="B34" s="14"/>
      <c r="C34" s="22" t="str">
        <f aca="false">IF($B34="","",IFERROR(INDEX(Register!$B$2:$B$301,MATCH($B34,Register!$A$2:$A$301,0)),"Check asset ID"))</f>
        <v/>
      </c>
      <c r="D34" s="22" t="str">
        <f aca="false">IF($B34="","",IFERROR(INDEX(Register!$D$2:$D$301,MATCH($B34,Register!$A$2:$A$301,0)),""))</f>
        <v/>
      </c>
      <c r="E34" s="22" t="str">
        <f aca="false">IF($B34="","",IFERROR(INDEX(Register!$C$2:$C$301,MATCH($B34,Register!$A$2:$A$301,0)),""))</f>
        <v/>
      </c>
      <c r="F34" s="14"/>
      <c r="G34" s="23"/>
      <c r="H34" s="14"/>
      <c r="I34" s="14"/>
      <c r="J34" s="16"/>
      <c r="K34" s="14"/>
      <c r="L34" s="14"/>
    </row>
    <row r="35" customFormat="false" ht="15" hidden="false" customHeight="false" outlineLevel="0" collapsed="false">
      <c r="A35" s="15"/>
      <c r="B35" s="14"/>
      <c r="C35" s="22" t="str">
        <f aca="false">IF($B35="","",IFERROR(INDEX(Register!$B$2:$B$301,MATCH($B35,Register!$A$2:$A$301,0)),"Check asset ID"))</f>
        <v/>
      </c>
      <c r="D35" s="22" t="str">
        <f aca="false">IF($B35="","",IFERROR(INDEX(Register!$D$2:$D$301,MATCH($B35,Register!$A$2:$A$301,0)),""))</f>
        <v/>
      </c>
      <c r="E35" s="22" t="str">
        <f aca="false">IF($B35="","",IFERROR(INDEX(Register!$C$2:$C$301,MATCH($B35,Register!$A$2:$A$301,0)),""))</f>
        <v/>
      </c>
      <c r="F35" s="14"/>
      <c r="G35" s="23"/>
      <c r="H35" s="14"/>
      <c r="I35" s="14"/>
      <c r="J35" s="16"/>
      <c r="K35" s="14"/>
      <c r="L35" s="14"/>
    </row>
    <row r="36" customFormat="false" ht="15" hidden="false" customHeight="false" outlineLevel="0" collapsed="false">
      <c r="A36" s="15"/>
      <c r="B36" s="14"/>
      <c r="C36" s="22" t="str">
        <f aca="false">IF($B36="","",IFERROR(INDEX(Register!$B$2:$B$301,MATCH($B36,Register!$A$2:$A$301,0)),"Check asset ID"))</f>
        <v/>
      </c>
      <c r="D36" s="22" t="str">
        <f aca="false">IF($B36="","",IFERROR(INDEX(Register!$D$2:$D$301,MATCH($B36,Register!$A$2:$A$301,0)),""))</f>
        <v/>
      </c>
      <c r="E36" s="22" t="str">
        <f aca="false">IF($B36="","",IFERROR(INDEX(Register!$C$2:$C$301,MATCH($B36,Register!$A$2:$A$301,0)),""))</f>
        <v/>
      </c>
      <c r="F36" s="14"/>
      <c r="G36" s="23"/>
      <c r="H36" s="14"/>
      <c r="I36" s="14"/>
      <c r="J36" s="16"/>
      <c r="K36" s="14"/>
      <c r="L36" s="14"/>
    </row>
    <row r="37" customFormat="false" ht="15" hidden="false" customHeight="false" outlineLevel="0" collapsed="false">
      <c r="A37" s="15"/>
      <c r="B37" s="14"/>
      <c r="C37" s="22" t="str">
        <f aca="false">IF($B37="","",IFERROR(INDEX(Register!$B$2:$B$301,MATCH($B37,Register!$A$2:$A$301,0)),"Check asset ID"))</f>
        <v/>
      </c>
      <c r="D37" s="22" t="str">
        <f aca="false">IF($B37="","",IFERROR(INDEX(Register!$D$2:$D$301,MATCH($B37,Register!$A$2:$A$301,0)),""))</f>
        <v/>
      </c>
      <c r="E37" s="22" t="str">
        <f aca="false">IF($B37="","",IFERROR(INDEX(Register!$C$2:$C$301,MATCH($B37,Register!$A$2:$A$301,0)),""))</f>
        <v/>
      </c>
      <c r="F37" s="14"/>
      <c r="G37" s="23"/>
      <c r="H37" s="14"/>
      <c r="I37" s="14"/>
      <c r="J37" s="16"/>
      <c r="K37" s="14"/>
      <c r="L37" s="14"/>
    </row>
    <row r="38" customFormat="false" ht="15" hidden="false" customHeight="false" outlineLevel="0" collapsed="false">
      <c r="A38" s="15"/>
      <c r="B38" s="14"/>
      <c r="C38" s="22" t="str">
        <f aca="false">IF($B38="","",IFERROR(INDEX(Register!$B$2:$B$301,MATCH($B38,Register!$A$2:$A$301,0)),"Check asset ID"))</f>
        <v/>
      </c>
      <c r="D38" s="22" t="str">
        <f aca="false">IF($B38="","",IFERROR(INDEX(Register!$D$2:$D$301,MATCH($B38,Register!$A$2:$A$301,0)),""))</f>
        <v/>
      </c>
      <c r="E38" s="22" t="str">
        <f aca="false">IF($B38="","",IFERROR(INDEX(Register!$C$2:$C$301,MATCH($B38,Register!$A$2:$A$301,0)),""))</f>
        <v/>
      </c>
      <c r="F38" s="14"/>
      <c r="G38" s="23"/>
      <c r="H38" s="14"/>
      <c r="I38" s="14"/>
      <c r="J38" s="16"/>
      <c r="K38" s="14"/>
      <c r="L38" s="14"/>
    </row>
    <row r="39" customFormat="false" ht="15" hidden="false" customHeight="false" outlineLevel="0" collapsed="false">
      <c r="A39" s="15"/>
      <c r="B39" s="14"/>
      <c r="C39" s="22" t="str">
        <f aca="false">IF($B39="","",IFERROR(INDEX(Register!$B$2:$B$301,MATCH($B39,Register!$A$2:$A$301,0)),"Check asset ID"))</f>
        <v/>
      </c>
      <c r="D39" s="22" t="str">
        <f aca="false">IF($B39="","",IFERROR(INDEX(Register!$D$2:$D$301,MATCH($B39,Register!$A$2:$A$301,0)),""))</f>
        <v/>
      </c>
      <c r="E39" s="22" t="str">
        <f aca="false">IF($B39="","",IFERROR(INDEX(Register!$C$2:$C$301,MATCH($B39,Register!$A$2:$A$301,0)),""))</f>
        <v/>
      </c>
      <c r="F39" s="14"/>
      <c r="G39" s="23"/>
      <c r="H39" s="14"/>
      <c r="I39" s="14"/>
      <c r="J39" s="16"/>
      <c r="K39" s="14"/>
      <c r="L39" s="14"/>
    </row>
    <row r="40" customFormat="false" ht="15" hidden="false" customHeight="false" outlineLevel="0" collapsed="false">
      <c r="A40" s="15"/>
      <c r="B40" s="14"/>
      <c r="C40" s="22" t="str">
        <f aca="false">IF($B40="","",IFERROR(INDEX(Register!$B$2:$B$301,MATCH($B40,Register!$A$2:$A$301,0)),"Check asset ID"))</f>
        <v/>
      </c>
      <c r="D40" s="22" t="str">
        <f aca="false">IF($B40="","",IFERROR(INDEX(Register!$D$2:$D$301,MATCH($B40,Register!$A$2:$A$301,0)),""))</f>
        <v/>
      </c>
      <c r="E40" s="22" t="str">
        <f aca="false">IF($B40="","",IFERROR(INDEX(Register!$C$2:$C$301,MATCH($B40,Register!$A$2:$A$301,0)),""))</f>
        <v/>
      </c>
      <c r="F40" s="14"/>
      <c r="G40" s="23"/>
      <c r="H40" s="14"/>
      <c r="I40" s="14"/>
      <c r="J40" s="16"/>
      <c r="K40" s="14"/>
      <c r="L40" s="14"/>
    </row>
    <row r="41" customFormat="false" ht="15" hidden="false" customHeight="false" outlineLevel="0" collapsed="false">
      <c r="A41" s="15"/>
      <c r="B41" s="14"/>
      <c r="C41" s="22" t="str">
        <f aca="false">IF($B41="","",IFERROR(INDEX(Register!$B$2:$B$301,MATCH($B41,Register!$A$2:$A$301,0)),"Check asset ID"))</f>
        <v/>
      </c>
      <c r="D41" s="22" t="str">
        <f aca="false">IF($B41="","",IFERROR(INDEX(Register!$D$2:$D$301,MATCH($B41,Register!$A$2:$A$301,0)),""))</f>
        <v/>
      </c>
      <c r="E41" s="22" t="str">
        <f aca="false">IF($B41="","",IFERROR(INDEX(Register!$C$2:$C$301,MATCH($B41,Register!$A$2:$A$301,0)),""))</f>
        <v/>
      </c>
      <c r="F41" s="14"/>
      <c r="G41" s="23"/>
      <c r="H41" s="14"/>
      <c r="I41" s="14"/>
      <c r="J41" s="16"/>
      <c r="K41" s="14"/>
      <c r="L41" s="14"/>
    </row>
    <row r="42" customFormat="false" ht="15" hidden="false" customHeight="false" outlineLevel="0" collapsed="false">
      <c r="A42" s="15"/>
      <c r="B42" s="14"/>
      <c r="C42" s="22" t="str">
        <f aca="false">IF($B42="","",IFERROR(INDEX(Register!$B$2:$B$301,MATCH($B42,Register!$A$2:$A$301,0)),"Check asset ID"))</f>
        <v/>
      </c>
      <c r="D42" s="22" t="str">
        <f aca="false">IF($B42="","",IFERROR(INDEX(Register!$D$2:$D$301,MATCH($B42,Register!$A$2:$A$301,0)),""))</f>
        <v/>
      </c>
      <c r="E42" s="22" t="str">
        <f aca="false">IF($B42="","",IFERROR(INDEX(Register!$C$2:$C$301,MATCH($B42,Register!$A$2:$A$301,0)),""))</f>
        <v/>
      </c>
      <c r="F42" s="14"/>
      <c r="G42" s="23"/>
      <c r="H42" s="14"/>
      <c r="I42" s="14"/>
      <c r="J42" s="16"/>
      <c r="K42" s="14"/>
      <c r="L42" s="14"/>
    </row>
    <row r="43" customFormat="false" ht="15" hidden="false" customHeight="false" outlineLevel="0" collapsed="false">
      <c r="A43" s="15"/>
      <c r="B43" s="14"/>
      <c r="C43" s="22" t="str">
        <f aca="false">IF($B43="","",IFERROR(INDEX(Register!$B$2:$B$301,MATCH($B43,Register!$A$2:$A$301,0)),"Check asset ID"))</f>
        <v/>
      </c>
      <c r="D43" s="22" t="str">
        <f aca="false">IF($B43="","",IFERROR(INDEX(Register!$D$2:$D$301,MATCH($B43,Register!$A$2:$A$301,0)),""))</f>
        <v/>
      </c>
      <c r="E43" s="22" t="str">
        <f aca="false">IF($B43="","",IFERROR(INDEX(Register!$C$2:$C$301,MATCH($B43,Register!$A$2:$A$301,0)),""))</f>
        <v/>
      </c>
      <c r="F43" s="14"/>
      <c r="G43" s="23"/>
      <c r="H43" s="14"/>
      <c r="I43" s="14"/>
      <c r="J43" s="16"/>
      <c r="K43" s="14"/>
      <c r="L43" s="14"/>
    </row>
    <row r="44" customFormat="false" ht="15" hidden="false" customHeight="false" outlineLevel="0" collapsed="false">
      <c r="A44" s="15"/>
      <c r="B44" s="14"/>
      <c r="C44" s="22" t="str">
        <f aca="false">IF($B44="","",IFERROR(INDEX(Register!$B$2:$B$301,MATCH($B44,Register!$A$2:$A$301,0)),"Check asset ID"))</f>
        <v/>
      </c>
      <c r="D44" s="22" t="str">
        <f aca="false">IF($B44="","",IFERROR(INDEX(Register!$D$2:$D$301,MATCH($B44,Register!$A$2:$A$301,0)),""))</f>
        <v/>
      </c>
      <c r="E44" s="22" t="str">
        <f aca="false">IF($B44="","",IFERROR(INDEX(Register!$C$2:$C$301,MATCH($B44,Register!$A$2:$A$301,0)),""))</f>
        <v/>
      </c>
      <c r="F44" s="14"/>
      <c r="G44" s="23"/>
      <c r="H44" s="14"/>
      <c r="I44" s="14"/>
      <c r="J44" s="16"/>
      <c r="K44" s="14"/>
      <c r="L44" s="14"/>
    </row>
    <row r="45" customFormat="false" ht="15" hidden="false" customHeight="false" outlineLevel="0" collapsed="false">
      <c r="A45" s="15"/>
      <c r="B45" s="14"/>
      <c r="C45" s="22" t="str">
        <f aca="false">IF($B45="","",IFERROR(INDEX(Register!$B$2:$B$301,MATCH($B45,Register!$A$2:$A$301,0)),"Check asset ID"))</f>
        <v/>
      </c>
      <c r="D45" s="22" t="str">
        <f aca="false">IF($B45="","",IFERROR(INDEX(Register!$D$2:$D$301,MATCH($B45,Register!$A$2:$A$301,0)),""))</f>
        <v/>
      </c>
      <c r="E45" s="22" t="str">
        <f aca="false">IF($B45="","",IFERROR(INDEX(Register!$C$2:$C$301,MATCH($B45,Register!$A$2:$A$301,0)),""))</f>
        <v/>
      </c>
      <c r="F45" s="14"/>
      <c r="G45" s="23"/>
      <c r="H45" s="14"/>
      <c r="I45" s="14"/>
      <c r="J45" s="16"/>
      <c r="K45" s="14"/>
      <c r="L45" s="14"/>
    </row>
    <row r="46" customFormat="false" ht="15" hidden="false" customHeight="false" outlineLevel="0" collapsed="false">
      <c r="A46" s="15"/>
      <c r="B46" s="14"/>
      <c r="C46" s="22" t="str">
        <f aca="false">IF($B46="","",IFERROR(INDEX(Register!$B$2:$B$301,MATCH($B46,Register!$A$2:$A$301,0)),"Check asset ID"))</f>
        <v/>
      </c>
      <c r="D46" s="22" t="str">
        <f aca="false">IF($B46="","",IFERROR(INDEX(Register!$D$2:$D$301,MATCH($B46,Register!$A$2:$A$301,0)),""))</f>
        <v/>
      </c>
      <c r="E46" s="22" t="str">
        <f aca="false">IF($B46="","",IFERROR(INDEX(Register!$C$2:$C$301,MATCH($B46,Register!$A$2:$A$301,0)),""))</f>
        <v/>
      </c>
      <c r="F46" s="14"/>
      <c r="G46" s="23"/>
      <c r="H46" s="14"/>
      <c r="I46" s="14"/>
      <c r="J46" s="16"/>
      <c r="K46" s="14"/>
      <c r="L46" s="14"/>
    </row>
    <row r="47" customFormat="false" ht="15" hidden="false" customHeight="false" outlineLevel="0" collapsed="false">
      <c r="A47" s="15"/>
      <c r="B47" s="14"/>
      <c r="C47" s="22" t="str">
        <f aca="false">IF($B47="","",IFERROR(INDEX(Register!$B$2:$B$301,MATCH($B47,Register!$A$2:$A$301,0)),"Check asset ID"))</f>
        <v/>
      </c>
      <c r="D47" s="22" t="str">
        <f aca="false">IF($B47="","",IFERROR(INDEX(Register!$D$2:$D$301,MATCH($B47,Register!$A$2:$A$301,0)),""))</f>
        <v/>
      </c>
      <c r="E47" s="22" t="str">
        <f aca="false">IF($B47="","",IFERROR(INDEX(Register!$C$2:$C$301,MATCH($B47,Register!$A$2:$A$301,0)),""))</f>
        <v/>
      </c>
      <c r="F47" s="14"/>
      <c r="G47" s="23"/>
      <c r="H47" s="14"/>
      <c r="I47" s="14"/>
      <c r="J47" s="16"/>
      <c r="K47" s="14"/>
      <c r="L47" s="14"/>
    </row>
    <row r="48" customFormat="false" ht="15" hidden="false" customHeight="false" outlineLevel="0" collapsed="false">
      <c r="A48" s="15"/>
      <c r="B48" s="14"/>
      <c r="C48" s="22" t="str">
        <f aca="false">IF($B48="","",IFERROR(INDEX(Register!$B$2:$B$301,MATCH($B48,Register!$A$2:$A$301,0)),"Check asset ID"))</f>
        <v/>
      </c>
      <c r="D48" s="22" t="str">
        <f aca="false">IF($B48="","",IFERROR(INDEX(Register!$D$2:$D$301,MATCH($B48,Register!$A$2:$A$301,0)),""))</f>
        <v/>
      </c>
      <c r="E48" s="22" t="str">
        <f aca="false">IF($B48="","",IFERROR(INDEX(Register!$C$2:$C$301,MATCH($B48,Register!$A$2:$A$301,0)),""))</f>
        <v/>
      </c>
      <c r="F48" s="14"/>
      <c r="G48" s="23"/>
      <c r="H48" s="14"/>
      <c r="I48" s="14"/>
      <c r="J48" s="16"/>
      <c r="K48" s="14"/>
      <c r="L48" s="14"/>
    </row>
    <row r="49" customFormat="false" ht="15" hidden="false" customHeight="false" outlineLevel="0" collapsed="false">
      <c r="A49" s="15"/>
      <c r="B49" s="14"/>
      <c r="C49" s="22" t="str">
        <f aca="false">IF($B49="","",IFERROR(INDEX(Register!$B$2:$B$301,MATCH($B49,Register!$A$2:$A$301,0)),"Check asset ID"))</f>
        <v/>
      </c>
      <c r="D49" s="22" t="str">
        <f aca="false">IF($B49="","",IFERROR(INDEX(Register!$D$2:$D$301,MATCH($B49,Register!$A$2:$A$301,0)),""))</f>
        <v/>
      </c>
      <c r="E49" s="22" t="str">
        <f aca="false">IF($B49="","",IFERROR(INDEX(Register!$C$2:$C$301,MATCH($B49,Register!$A$2:$A$301,0)),""))</f>
        <v/>
      </c>
      <c r="F49" s="14"/>
      <c r="G49" s="23"/>
      <c r="H49" s="14"/>
      <c r="I49" s="14"/>
      <c r="J49" s="16"/>
      <c r="K49" s="14"/>
      <c r="L49" s="14"/>
    </row>
    <row r="50" customFormat="false" ht="15" hidden="false" customHeight="false" outlineLevel="0" collapsed="false">
      <c r="A50" s="15"/>
      <c r="B50" s="14"/>
      <c r="C50" s="22" t="str">
        <f aca="false">IF($B50="","",IFERROR(INDEX(Register!$B$2:$B$301,MATCH($B50,Register!$A$2:$A$301,0)),"Check asset ID"))</f>
        <v/>
      </c>
      <c r="D50" s="22" t="str">
        <f aca="false">IF($B50="","",IFERROR(INDEX(Register!$D$2:$D$301,MATCH($B50,Register!$A$2:$A$301,0)),""))</f>
        <v/>
      </c>
      <c r="E50" s="22" t="str">
        <f aca="false">IF($B50="","",IFERROR(INDEX(Register!$C$2:$C$301,MATCH($B50,Register!$A$2:$A$301,0)),""))</f>
        <v/>
      </c>
      <c r="F50" s="14"/>
      <c r="G50" s="23"/>
      <c r="H50" s="14"/>
      <c r="I50" s="14"/>
      <c r="J50" s="16"/>
      <c r="K50" s="14"/>
      <c r="L50" s="14"/>
    </row>
    <row r="51" customFormat="false" ht="15" hidden="false" customHeight="false" outlineLevel="0" collapsed="false">
      <c r="A51" s="15"/>
      <c r="B51" s="14"/>
      <c r="C51" s="22" t="str">
        <f aca="false">IF($B51="","",IFERROR(INDEX(Register!$B$2:$B$301,MATCH($B51,Register!$A$2:$A$301,0)),"Check asset ID"))</f>
        <v/>
      </c>
      <c r="D51" s="22" t="str">
        <f aca="false">IF($B51="","",IFERROR(INDEX(Register!$D$2:$D$301,MATCH($B51,Register!$A$2:$A$301,0)),""))</f>
        <v/>
      </c>
      <c r="E51" s="22" t="str">
        <f aca="false">IF($B51="","",IFERROR(INDEX(Register!$C$2:$C$301,MATCH($B51,Register!$A$2:$A$301,0)),""))</f>
        <v/>
      </c>
      <c r="F51" s="14"/>
      <c r="G51" s="23"/>
      <c r="H51" s="14"/>
      <c r="I51" s="14"/>
      <c r="J51" s="16"/>
      <c r="K51" s="14"/>
      <c r="L51" s="14"/>
    </row>
    <row r="52" customFormat="false" ht="15" hidden="false" customHeight="false" outlineLevel="0" collapsed="false">
      <c r="A52" s="15"/>
      <c r="B52" s="14"/>
      <c r="C52" s="22" t="str">
        <f aca="false">IF($B52="","",IFERROR(INDEX(Register!$B$2:$B$301,MATCH($B52,Register!$A$2:$A$301,0)),"Check asset ID"))</f>
        <v/>
      </c>
      <c r="D52" s="22" t="str">
        <f aca="false">IF($B52="","",IFERROR(INDEX(Register!$D$2:$D$301,MATCH($B52,Register!$A$2:$A$301,0)),""))</f>
        <v/>
      </c>
      <c r="E52" s="22" t="str">
        <f aca="false">IF($B52="","",IFERROR(INDEX(Register!$C$2:$C$301,MATCH($B52,Register!$A$2:$A$301,0)),""))</f>
        <v/>
      </c>
      <c r="F52" s="14"/>
      <c r="G52" s="23"/>
      <c r="H52" s="14"/>
      <c r="I52" s="14"/>
      <c r="J52" s="16"/>
      <c r="K52" s="14"/>
      <c r="L52" s="14"/>
    </row>
    <row r="53" customFormat="false" ht="15" hidden="false" customHeight="false" outlineLevel="0" collapsed="false">
      <c r="A53" s="15"/>
      <c r="B53" s="14"/>
      <c r="C53" s="22" t="str">
        <f aca="false">IF($B53="","",IFERROR(INDEX(Register!$B$2:$B$301,MATCH($B53,Register!$A$2:$A$301,0)),"Check asset ID"))</f>
        <v/>
      </c>
      <c r="D53" s="22" t="str">
        <f aca="false">IF($B53="","",IFERROR(INDEX(Register!$D$2:$D$301,MATCH($B53,Register!$A$2:$A$301,0)),""))</f>
        <v/>
      </c>
      <c r="E53" s="22" t="str">
        <f aca="false">IF($B53="","",IFERROR(INDEX(Register!$C$2:$C$301,MATCH($B53,Register!$A$2:$A$301,0)),""))</f>
        <v/>
      </c>
      <c r="F53" s="14"/>
      <c r="G53" s="23"/>
      <c r="H53" s="14"/>
      <c r="I53" s="14"/>
      <c r="J53" s="16"/>
      <c r="K53" s="14"/>
      <c r="L53" s="14"/>
    </row>
    <row r="54" customFormat="false" ht="15" hidden="false" customHeight="false" outlineLevel="0" collapsed="false">
      <c r="A54" s="15"/>
      <c r="B54" s="14"/>
      <c r="C54" s="22" t="str">
        <f aca="false">IF($B54="","",IFERROR(INDEX(Register!$B$2:$B$301,MATCH($B54,Register!$A$2:$A$301,0)),"Check asset ID"))</f>
        <v/>
      </c>
      <c r="D54" s="22" t="str">
        <f aca="false">IF($B54="","",IFERROR(INDEX(Register!$D$2:$D$301,MATCH($B54,Register!$A$2:$A$301,0)),""))</f>
        <v/>
      </c>
      <c r="E54" s="22" t="str">
        <f aca="false">IF($B54="","",IFERROR(INDEX(Register!$C$2:$C$301,MATCH($B54,Register!$A$2:$A$301,0)),""))</f>
        <v/>
      </c>
      <c r="F54" s="14"/>
      <c r="G54" s="23"/>
      <c r="H54" s="14"/>
      <c r="I54" s="14"/>
      <c r="J54" s="16"/>
      <c r="K54" s="14"/>
      <c r="L54" s="14"/>
    </row>
    <row r="55" customFormat="false" ht="15" hidden="false" customHeight="false" outlineLevel="0" collapsed="false">
      <c r="A55" s="15"/>
      <c r="B55" s="14"/>
      <c r="C55" s="22" t="str">
        <f aca="false">IF($B55="","",IFERROR(INDEX(Register!$B$2:$B$301,MATCH($B55,Register!$A$2:$A$301,0)),"Check asset ID"))</f>
        <v/>
      </c>
      <c r="D55" s="22" t="str">
        <f aca="false">IF($B55="","",IFERROR(INDEX(Register!$D$2:$D$301,MATCH($B55,Register!$A$2:$A$301,0)),""))</f>
        <v/>
      </c>
      <c r="E55" s="22" t="str">
        <f aca="false">IF($B55="","",IFERROR(INDEX(Register!$C$2:$C$301,MATCH($B55,Register!$A$2:$A$301,0)),""))</f>
        <v/>
      </c>
      <c r="F55" s="14"/>
      <c r="G55" s="23"/>
      <c r="H55" s="14"/>
      <c r="I55" s="14"/>
      <c r="J55" s="16"/>
      <c r="K55" s="14"/>
      <c r="L55" s="14"/>
    </row>
    <row r="56" customFormat="false" ht="15" hidden="false" customHeight="false" outlineLevel="0" collapsed="false">
      <c r="A56" s="15"/>
      <c r="B56" s="14"/>
      <c r="C56" s="22" t="str">
        <f aca="false">IF($B56="","",IFERROR(INDEX(Register!$B$2:$B$301,MATCH($B56,Register!$A$2:$A$301,0)),"Check asset ID"))</f>
        <v/>
      </c>
      <c r="D56" s="22" t="str">
        <f aca="false">IF($B56="","",IFERROR(INDEX(Register!$D$2:$D$301,MATCH($B56,Register!$A$2:$A$301,0)),""))</f>
        <v/>
      </c>
      <c r="E56" s="22" t="str">
        <f aca="false">IF($B56="","",IFERROR(INDEX(Register!$C$2:$C$301,MATCH($B56,Register!$A$2:$A$301,0)),""))</f>
        <v/>
      </c>
      <c r="F56" s="14"/>
      <c r="G56" s="23"/>
      <c r="H56" s="14"/>
      <c r="I56" s="14"/>
      <c r="J56" s="16"/>
      <c r="K56" s="14"/>
      <c r="L56" s="14"/>
    </row>
    <row r="57" customFormat="false" ht="15" hidden="false" customHeight="false" outlineLevel="0" collapsed="false">
      <c r="A57" s="15"/>
      <c r="B57" s="14"/>
      <c r="C57" s="22" t="str">
        <f aca="false">IF($B57="","",IFERROR(INDEX(Register!$B$2:$B$301,MATCH($B57,Register!$A$2:$A$301,0)),"Check asset ID"))</f>
        <v/>
      </c>
      <c r="D57" s="22" t="str">
        <f aca="false">IF($B57="","",IFERROR(INDEX(Register!$D$2:$D$301,MATCH($B57,Register!$A$2:$A$301,0)),""))</f>
        <v/>
      </c>
      <c r="E57" s="22" t="str">
        <f aca="false">IF($B57="","",IFERROR(INDEX(Register!$C$2:$C$301,MATCH($B57,Register!$A$2:$A$301,0)),""))</f>
        <v/>
      </c>
      <c r="F57" s="14"/>
      <c r="G57" s="23"/>
      <c r="H57" s="14"/>
      <c r="I57" s="14"/>
      <c r="J57" s="16"/>
      <c r="K57" s="14"/>
      <c r="L57" s="14"/>
    </row>
    <row r="58" customFormat="false" ht="15" hidden="false" customHeight="false" outlineLevel="0" collapsed="false">
      <c r="A58" s="15"/>
      <c r="B58" s="14"/>
      <c r="C58" s="22" t="str">
        <f aca="false">IF($B58="","",IFERROR(INDEX(Register!$B$2:$B$301,MATCH($B58,Register!$A$2:$A$301,0)),"Check asset ID"))</f>
        <v/>
      </c>
      <c r="D58" s="22" t="str">
        <f aca="false">IF($B58="","",IFERROR(INDEX(Register!$D$2:$D$301,MATCH($B58,Register!$A$2:$A$301,0)),""))</f>
        <v/>
      </c>
      <c r="E58" s="22" t="str">
        <f aca="false">IF($B58="","",IFERROR(INDEX(Register!$C$2:$C$301,MATCH($B58,Register!$A$2:$A$301,0)),""))</f>
        <v/>
      </c>
      <c r="F58" s="14"/>
      <c r="G58" s="23"/>
      <c r="H58" s="14"/>
      <c r="I58" s="14"/>
      <c r="J58" s="16"/>
      <c r="K58" s="14"/>
      <c r="L58" s="14"/>
    </row>
    <row r="59" customFormat="false" ht="15" hidden="false" customHeight="false" outlineLevel="0" collapsed="false">
      <c r="A59" s="15"/>
      <c r="B59" s="14"/>
      <c r="C59" s="22" t="str">
        <f aca="false">IF($B59="","",IFERROR(INDEX(Register!$B$2:$B$301,MATCH($B59,Register!$A$2:$A$301,0)),"Check asset ID"))</f>
        <v/>
      </c>
      <c r="D59" s="22" t="str">
        <f aca="false">IF($B59="","",IFERROR(INDEX(Register!$D$2:$D$301,MATCH($B59,Register!$A$2:$A$301,0)),""))</f>
        <v/>
      </c>
      <c r="E59" s="22" t="str">
        <f aca="false">IF($B59="","",IFERROR(INDEX(Register!$C$2:$C$301,MATCH($B59,Register!$A$2:$A$301,0)),""))</f>
        <v/>
      </c>
      <c r="F59" s="14"/>
      <c r="G59" s="23"/>
      <c r="H59" s="14"/>
      <c r="I59" s="14"/>
      <c r="J59" s="16"/>
      <c r="K59" s="14"/>
      <c r="L59" s="14"/>
    </row>
    <row r="60" customFormat="false" ht="15" hidden="false" customHeight="false" outlineLevel="0" collapsed="false">
      <c r="A60" s="15"/>
      <c r="B60" s="14"/>
      <c r="C60" s="22" t="str">
        <f aca="false">IF($B60="","",IFERROR(INDEX(Register!$B$2:$B$301,MATCH($B60,Register!$A$2:$A$301,0)),"Check asset ID"))</f>
        <v/>
      </c>
      <c r="D60" s="22" t="str">
        <f aca="false">IF($B60="","",IFERROR(INDEX(Register!$D$2:$D$301,MATCH($B60,Register!$A$2:$A$301,0)),""))</f>
        <v/>
      </c>
      <c r="E60" s="22" t="str">
        <f aca="false">IF($B60="","",IFERROR(INDEX(Register!$C$2:$C$301,MATCH($B60,Register!$A$2:$A$301,0)),""))</f>
        <v/>
      </c>
      <c r="F60" s="14"/>
      <c r="G60" s="23"/>
      <c r="H60" s="14"/>
      <c r="I60" s="14"/>
      <c r="J60" s="16"/>
      <c r="K60" s="14"/>
      <c r="L60" s="14"/>
    </row>
    <row r="61" customFormat="false" ht="15" hidden="false" customHeight="false" outlineLevel="0" collapsed="false">
      <c r="A61" s="15"/>
      <c r="B61" s="14"/>
      <c r="C61" s="22" t="str">
        <f aca="false">IF($B61="","",IFERROR(INDEX(Register!$B$2:$B$301,MATCH($B61,Register!$A$2:$A$301,0)),"Check asset ID"))</f>
        <v/>
      </c>
      <c r="D61" s="22" t="str">
        <f aca="false">IF($B61="","",IFERROR(INDEX(Register!$D$2:$D$301,MATCH($B61,Register!$A$2:$A$301,0)),""))</f>
        <v/>
      </c>
      <c r="E61" s="22" t="str">
        <f aca="false">IF($B61="","",IFERROR(INDEX(Register!$C$2:$C$301,MATCH($B61,Register!$A$2:$A$301,0)),""))</f>
        <v/>
      </c>
      <c r="F61" s="14"/>
      <c r="G61" s="23"/>
      <c r="H61" s="14"/>
      <c r="I61" s="14"/>
      <c r="J61" s="16"/>
      <c r="K61" s="14"/>
      <c r="L61" s="14"/>
    </row>
    <row r="62" customFormat="false" ht="15" hidden="false" customHeight="false" outlineLevel="0" collapsed="false">
      <c r="A62" s="15"/>
      <c r="B62" s="14"/>
      <c r="C62" s="22" t="str">
        <f aca="false">IF($B62="","",IFERROR(INDEX(Register!$B$2:$B$301,MATCH($B62,Register!$A$2:$A$301,0)),"Check asset ID"))</f>
        <v/>
      </c>
      <c r="D62" s="22" t="str">
        <f aca="false">IF($B62="","",IFERROR(INDEX(Register!$D$2:$D$301,MATCH($B62,Register!$A$2:$A$301,0)),""))</f>
        <v/>
      </c>
      <c r="E62" s="22" t="str">
        <f aca="false">IF($B62="","",IFERROR(INDEX(Register!$C$2:$C$301,MATCH($B62,Register!$A$2:$A$301,0)),""))</f>
        <v/>
      </c>
      <c r="F62" s="14"/>
      <c r="G62" s="23"/>
      <c r="H62" s="14"/>
      <c r="I62" s="14"/>
      <c r="J62" s="16"/>
      <c r="K62" s="14"/>
      <c r="L62" s="14"/>
    </row>
    <row r="63" customFormat="false" ht="15" hidden="false" customHeight="false" outlineLevel="0" collapsed="false">
      <c r="A63" s="15"/>
      <c r="B63" s="14"/>
      <c r="C63" s="22" t="str">
        <f aca="false">IF($B63="","",IFERROR(INDEX(Register!$B$2:$B$301,MATCH($B63,Register!$A$2:$A$301,0)),"Check asset ID"))</f>
        <v/>
      </c>
      <c r="D63" s="22" t="str">
        <f aca="false">IF($B63="","",IFERROR(INDEX(Register!$D$2:$D$301,MATCH($B63,Register!$A$2:$A$301,0)),""))</f>
        <v/>
      </c>
      <c r="E63" s="22" t="str">
        <f aca="false">IF($B63="","",IFERROR(INDEX(Register!$C$2:$C$301,MATCH($B63,Register!$A$2:$A$301,0)),""))</f>
        <v/>
      </c>
      <c r="F63" s="14"/>
      <c r="G63" s="23"/>
      <c r="H63" s="14"/>
      <c r="I63" s="14"/>
      <c r="J63" s="16"/>
      <c r="K63" s="14"/>
      <c r="L63" s="14"/>
    </row>
    <row r="64" customFormat="false" ht="15" hidden="false" customHeight="false" outlineLevel="0" collapsed="false">
      <c r="A64" s="15"/>
      <c r="B64" s="14"/>
      <c r="C64" s="22" t="str">
        <f aca="false">IF($B64="","",IFERROR(INDEX(Register!$B$2:$B$301,MATCH($B64,Register!$A$2:$A$301,0)),"Check asset ID"))</f>
        <v/>
      </c>
      <c r="D64" s="22" t="str">
        <f aca="false">IF($B64="","",IFERROR(INDEX(Register!$D$2:$D$301,MATCH($B64,Register!$A$2:$A$301,0)),""))</f>
        <v/>
      </c>
      <c r="E64" s="22" t="str">
        <f aca="false">IF($B64="","",IFERROR(INDEX(Register!$C$2:$C$301,MATCH($B64,Register!$A$2:$A$301,0)),""))</f>
        <v/>
      </c>
      <c r="F64" s="14"/>
      <c r="G64" s="23"/>
      <c r="H64" s="14"/>
      <c r="I64" s="14"/>
      <c r="J64" s="16"/>
      <c r="K64" s="14"/>
      <c r="L64" s="14"/>
    </row>
    <row r="65" customFormat="false" ht="15" hidden="false" customHeight="false" outlineLevel="0" collapsed="false">
      <c r="A65" s="15"/>
      <c r="B65" s="14"/>
      <c r="C65" s="22" t="str">
        <f aca="false">IF($B65="","",IFERROR(INDEX(Register!$B$2:$B$301,MATCH($B65,Register!$A$2:$A$301,0)),"Check asset ID"))</f>
        <v/>
      </c>
      <c r="D65" s="22" t="str">
        <f aca="false">IF($B65="","",IFERROR(INDEX(Register!$D$2:$D$301,MATCH($B65,Register!$A$2:$A$301,0)),""))</f>
        <v/>
      </c>
      <c r="E65" s="22" t="str">
        <f aca="false">IF($B65="","",IFERROR(INDEX(Register!$C$2:$C$301,MATCH($B65,Register!$A$2:$A$301,0)),""))</f>
        <v/>
      </c>
      <c r="F65" s="14"/>
      <c r="G65" s="23"/>
      <c r="H65" s="14"/>
      <c r="I65" s="14"/>
      <c r="J65" s="16"/>
      <c r="K65" s="14"/>
      <c r="L65" s="14"/>
    </row>
    <row r="66" customFormat="false" ht="15" hidden="false" customHeight="false" outlineLevel="0" collapsed="false">
      <c r="A66" s="15"/>
      <c r="B66" s="14"/>
      <c r="C66" s="22" t="str">
        <f aca="false">IF($B66="","",IFERROR(INDEX(Register!$B$2:$B$301,MATCH($B66,Register!$A$2:$A$301,0)),"Check asset ID"))</f>
        <v/>
      </c>
      <c r="D66" s="22" t="str">
        <f aca="false">IF($B66="","",IFERROR(INDEX(Register!$D$2:$D$301,MATCH($B66,Register!$A$2:$A$301,0)),""))</f>
        <v/>
      </c>
      <c r="E66" s="22" t="str">
        <f aca="false">IF($B66="","",IFERROR(INDEX(Register!$C$2:$C$301,MATCH($B66,Register!$A$2:$A$301,0)),""))</f>
        <v/>
      </c>
      <c r="F66" s="14"/>
      <c r="G66" s="23"/>
      <c r="H66" s="14"/>
      <c r="I66" s="14"/>
      <c r="J66" s="16"/>
      <c r="K66" s="14"/>
      <c r="L66" s="14"/>
    </row>
    <row r="67" customFormat="false" ht="15" hidden="false" customHeight="false" outlineLevel="0" collapsed="false">
      <c r="A67" s="15"/>
      <c r="B67" s="14"/>
      <c r="C67" s="22" t="str">
        <f aca="false">IF($B67="","",IFERROR(INDEX(Register!$B$2:$B$301,MATCH($B67,Register!$A$2:$A$301,0)),"Check asset ID"))</f>
        <v/>
      </c>
      <c r="D67" s="22" t="str">
        <f aca="false">IF($B67="","",IFERROR(INDEX(Register!$D$2:$D$301,MATCH($B67,Register!$A$2:$A$301,0)),""))</f>
        <v/>
      </c>
      <c r="E67" s="22" t="str">
        <f aca="false">IF($B67="","",IFERROR(INDEX(Register!$C$2:$C$301,MATCH($B67,Register!$A$2:$A$301,0)),""))</f>
        <v/>
      </c>
      <c r="F67" s="14"/>
      <c r="G67" s="23"/>
      <c r="H67" s="14"/>
      <c r="I67" s="14"/>
      <c r="J67" s="16"/>
      <c r="K67" s="14"/>
      <c r="L67" s="14"/>
    </row>
    <row r="68" customFormat="false" ht="15" hidden="false" customHeight="false" outlineLevel="0" collapsed="false">
      <c r="A68" s="15"/>
      <c r="B68" s="14"/>
      <c r="C68" s="22" t="str">
        <f aca="false">IF($B68="","",IFERROR(INDEX(Register!$B$2:$B$301,MATCH($B68,Register!$A$2:$A$301,0)),"Check asset ID"))</f>
        <v/>
      </c>
      <c r="D68" s="22" t="str">
        <f aca="false">IF($B68="","",IFERROR(INDEX(Register!$D$2:$D$301,MATCH($B68,Register!$A$2:$A$301,0)),""))</f>
        <v/>
      </c>
      <c r="E68" s="22" t="str">
        <f aca="false">IF($B68="","",IFERROR(INDEX(Register!$C$2:$C$301,MATCH($B68,Register!$A$2:$A$301,0)),""))</f>
        <v/>
      </c>
      <c r="F68" s="14"/>
      <c r="G68" s="23"/>
      <c r="H68" s="14"/>
      <c r="I68" s="14"/>
      <c r="J68" s="16"/>
      <c r="K68" s="14"/>
      <c r="L68" s="14"/>
    </row>
    <row r="69" customFormat="false" ht="15" hidden="false" customHeight="false" outlineLevel="0" collapsed="false">
      <c r="A69" s="15"/>
      <c r="B69" s="14"/>
      <c r="C69" s="22" t="str">
        <f aca="false">IF($B69="","",IFERROR(INDEX(Register!$B$2:$B$301,MATCH($B69,Register!$A$2:$A$301,0)),"Check asset ID"))</f>
        <v/>
      </c>
      <c r="D69" s="22" t="str">
        <f aca="false">IF($B69="","",IFERROR(INDEX(Register!$D$2:$D$301,MATCH($B69,Register!$A$2:$A$301,0)),""))</f>
        <v/>
      </c>
      <c r="E69" s="22" t="str">
        <f aca="false">IF($B69="","",IFERROR(INDEX(Register!$C$2:$C$301,MATCH($B69,Register!$A$2:$A$301,0)),""))</f>
        <v/>
      </c>
      <c r="F69" s="14"/>
      <c r="G69" s="23"/>
      <c r="H69" s="14"/>
      <c r="I69" s="14"/>
      <c r="J69" s="16"/>
      <c r="K69" s="14"/>
      <c r="L69" s="14"/>
    </row>
    <row r="70" customFormat="false" ht="15" hidden="false" customHeight="false" outlineLevel="0" collapsed="false">
      <c r="A70" s="15"/>
      <c r="B70" s="14"/>
      <c r="C70" s="22" t="str">
        <f aca="false">IF($B70="","",IFERROR(INDEX(Register!$B$2:$B$301,MATCH($B70,Register!$A$2:$A$301,0)),"Check asset ID"))</f>
        <v/>
      </c>
      <c r="D70" s="22" t="str">
        <f aca="false">IF($B70="","",IFERROR(INDEX(Register!$D$2:$D$301,MATCH($B70,Register!$A$2:$A$301,0)),""))</f>
        <v/>
      </c>
      <c r="E70" s="22" t="str">
        <f aca="false">IF($B70="","",IFERROR(INDEX(Register!$C$2:$C$301,MATCH($B70,Register!$A$2:$A$301,0)),""))</f>
        <v/>
      </c>
      <c r="F70" s="14"/>
      <c r="G70" s="23"/>
      <c r="H70" s="14"/>
      <c r="I70" s="14"/>
      <c r="J70" s="16"/>
      <c r="K70" s="14"/>
      <c r="L70" s="14"/>
    </row>
    <row r="71" customFormat="false" ht="15" hidden="false" customHeight="false" outlineLevel="0" collapsed="false">
      <c r="A71" s="15"/>
      <c r="B71" s="14"/>
      <c r="C71" s="22" t="str">
        <f aca="false">IF($B71="","",IFERROR(INDEX(Register!$B$2:$B$301,MATCH($B71,Register!$A$2:$A$301,0)),"Check asset ID"))</f>
        <v/>
      </c>
      <c r="D71" s="22" t="str">
        <f aca="false">IF($B71="","",IFERROR(INDEX(Register!$D$2:$D$301,MATCH($B71,Register!$A$2:$A$301,0)),""))</f>
        <v/>
      </c>
      <c r="E71" s="22" t="str">
        <f aca="false">IF($B71="","",IFERROR(INDEX(Register!$C$2:$C$301,MATCH($B71,Register!$A$2:$A$301,0)),""))</f>
        <v/>
      </c>
      <c r="F71" s="14"/>
      <c r="G71" s="23"/>
      <c r="H71" s="14"/>
      <c r="I71" s="14"/>
      <c r="J71" s="16"/>
      <c r="K71" s="14"/>
      <c r="L71" s="14"/>
    </row>
    <row r="72" customFormat="false" ht="15" hidden="false" customHeight="false" outlineLevel="0" collapsed="false">
      <c r="A72" s="15"/>
      <c r="B72" s="14"/>
      <c r="C72" s="22" t="str">
        <f aca="false">IF($B72="","",IFERROR(INDEX(Register!$B$2:$B$301,MATCH($B72,Register!$A$2:$A$301,0)),"Check asset ID"))</f>
        <v/>
      </c>
      <c r="D72" s="22" t="str">
        <f aca="false">IF($B72="","",IFERROR(INDEX(Register!$D$2:$D$301,MATCH($B72,Register!$A$2:$A$301,0)),""))</f>
        <v/>
      </c>
      <c r="E72" s="22" t="str">
        <f aca="false">IF($B72="","",IFERROR(INDEX(Register!$C$2:$C$301,MATCH($B72,Register!$A$2:$A$301,0)),""))</f>
        <v/>
      </c>
      <c r="F72" s="14"/>
      <c r="G72" s="23"/>
      <c r="H72" s="14"/>
      <c r="I72" s="14"/>
      <c r="J72" s="16"/>
      <c r="K72" s="14"/>
      <c r="L72" s="14"/>
    </row>
    <row r="73" customFormat="false" ht="15" hidden="false" customHeight="false" outlineLevel="0" collapsed="false">
      <c r="A73" s="15"/>
      <c r="B73" s="14"/>
      <c r="C73" s="22" t="str">
        <f aca="false">IF($B73="","",IFERROR(INDEX(Register!$B$2:$B$301,MATCH($B73,Register!$A$2:$A$301,0)),"Check asset ID"))</f>
        <v/>
      </c>
      <c r="D73" s="22" t="str">
        <f aca="false">IF($B73="","",IFERROR(INDEX(Register!$D$2:$D$301,MATCH($B73,Register!$A$2:$A$301,0)),""))</f>
        <v/>
      </c>
      <c r="E73" s="22" t="str">
        <f aca="false">IF($B73="","",IFERROR(INDEX(Register!$C$2:$C$301,MATCH($B73,Register!$A$2:$A$301,0)),""))</f>
        <v/>
      </c>
      <c r="F73" s="14"/>
      <c r="G73" s="23"/>
      <c r="H73" s="14"/>
      <c r="I73" s="14"/>
      <c r="J73" s="16"/>
      <c r="K73" s="14"/>
      <c r="L73" s="14"/>
    </row>
    <row r="74" customFormat="false" ht="15" hidden="false" customHeight="false" outlineLevel="0" collapsed="false">
      <c r="A74" s="15"/>
      <c r="B74" s="14"/>
      <c r="C74" s="22" t="str">
        <f aca="false">IF($B74="","",IFERROR(INDEX(Register!$B$2:$B$301,MATCH($B74,Register!$A$2:$A$301,0)),"Check asset ID"))</f>
        <v/>
      </c>
      <c r="D74" s="22" t="str">
        <f aca="false">IF($B74="","",IFERROR(INDEX(Register!$D$2:$D$301,MATCH($B74,Register!$A$2:$A$301,0)),""))</f>
        <v/>
      </c>
      <c r="E74" s="22" t="str">
        <f aca="false">IF($B74="","",IFERROR(INDEX(Register!$C$2:$C$301,MATCH($B74,Register!$A$2:$A$301,0)),""))</f>
        <v/>
      </c>
      <c r="F74" s="14"/>
      <c r="G74" s="23"/>
      <c r="H74" s="14"/>
      <c r="I74" s="14"/>
      <c r="J74" s="16"/>
      <c r="K74" s="14"/>
      <c r="L74" s="14"/>
    </row>
    <row r="75" customFormat="false" ht="15" hidden="false" customHeight="false" outlineLevel="0" collapsed="false">
      <c r="A75" s="15"/>
      <c r="B75" s="14"/>
      <c r="C75" s="22" t="str">
        <f aca="false">IF($B75="","",IFERROR(INDEX(Register!$B$2:$B$301,MATCH($B75,Register!$A$2:$A$301,0)),"Check asset ID"))</f>
        <v/>
      </c>
      <c r="D75" s="22" t="str">
        <f aca="false">IF($B75="","",IFERROR(INDEX(Register!$D$2:$D$301,MATCH($B75,Register!$A$2:$A$301,0)),""))</f>
        <v/>
      </c>
      <c r="E75" s="22" t="str">
        <f aca="false">IF($B75="","",IFERROR(INDEX(Register!$C$2:$C$301,MATCH($B75,Register!$A$2:$A$301,0)),""))</f>
        <v/>
      </c>
      <c r="F75" s="14"/>
      <c r="G75" s="23"/>
      <c r="H75" s="14"/>
      <c r="I75" s="14"/>
      <c r="J75" s="16"/>
      <c r="K75" s="14"/>
      <c r="L75" s="14"/>
    </row>
    <row r="76" customFormat="false" ht="15" hidden="false" customHeight="false" outlineLevel="0" collapsed="false">
      <c r="A76" s="15"/>
      <c r="B76" s="14"/>
      <c r="C76" s="22" t="str">
        <f aca="false">IF($B76="","",IFERROR(INDEX(Register!$B$2:$B$301,MATCH($B76,Register!$A$2:$A$301,0)),"Check asset ID"))</f>
        <v/>
      </c>
      <c r="D76" s="22" t="str">
        <f aca="false">IF($B76="","",IFERROR(INDEX(Register!$D$2:$D$301,MATCH($B76,Register!$A$2:$A$301,0)),""))</f>
        <v/>
      </c>
      <c r="E76" s="22" t="str">
        <f aca="false">IF($B76="","",IFERROR(INDEX(Register!$C$2:$C$301,MATCH($B76,Register!$A$2:$A$301,0)),""))</f>
        <v/>
      </c>
      <c r="F76" s="14"/>
      <c r="G76" s="23"/>
      <c r="H76" s="14"/>
      <c r="I76" s="14"/>
      <c r="J76" s="16"/>
      <c r="K76" s="14"/>
      <c r="L76" s="14"/>
    </row>
    <row r="77" customFormat="false" ht="15" hidden="false" customHeight="false" outlineLevel="0" collapsed="false">
      <c r="A77" s="15"/>
      <c r="B77" s="14"/>
      <c r="C77" s="22" t="str">
        <f aca="false">IF($B77="","",IFERROR(INDEX(Register!$B$2:$B$301,MATCH($B77,Register!$A$2:$A$301,0)),"Check asset ID"))</f>
        <v/>
      </c>
      <c r="D77" s="22" t="str">
        <f aca="false">IF($B77="","",IFERROR(INDEX(Register!$D$2:$D$301,MATCH($B77,Register!$A$2:$A$301,0)),""))</f>
        <v/>
      </c>
      <c r="E77" s="22" t="str">
        <f aca="false">IF($B77="","",IFERROR(INDEX(Register!$C$2:$C$301,MATCH($B77,Register!$A$2:$A$301,0)),""))</f>
        <v/>
      </c>
      <c r="F77" s="14"/>
      <c r="G77" s="23"/>
      <c r="H77" s="14"/>
      <c r="I77" s="14"/>
      <c r="J77" s="16"/>
      <c r="K77" s="14"/>
      <c r="L77" s="14"/>
    </row>
    <row r="78" customFormat="false" ht="15" hidden="false" customHeight="false" outlineLevel="0" collapsed="false">
      <c r="A78" s="15"/>
      <c r="B78" s="14"/>
      <c r="C78" s="22" t="str">
        <f aca="false">IF($B78="","",IFERROR(INDEX(Register!$B$2:$B$301,MATCH($B78,Register!$A$2:$A$301,0)),"Check asset ID"))</f>
        <v/>
      </c>
      <c r="D78" s="22" t="str">
        <f aca="false">IF($B78="","",IFERROR(INDEX(Register!$D$2:$D$301,MATCH($B78,Register!$A$2:$A$301,0)),""))</f>
        <v/>
      </c>
      <c r="E78" s="22" t="str">
        <f aca="false">IF($B78="","",IFERROR(INDEX(Register!$C$2:$C$301,MATCH($B78,Register!$A$2:$A$301,0)),""))</f>
        <v/>
      </c>
      <c r="F78" s="14"/>
      <c r="G78" s="23"/>
      <c r="H78" s="14"/>
      <c r="I78" s="14"/>
      <c r="J78" s="16"/>
      <c r="K78" s="14"/>
      <c r="L78" s="14"/>
    </row>
    <row r="79" customFormat="false" ht="15" hidden="false" customHeight="false" outlineLevel="0" collapsed="false">
      <c r="A79" s="15"/>
      <c r="B79" s="14"/>
      <c r="C79" s="22" t="str">
        <f aca="false">IF($B79="","",IFERROR(INDEX(Register!$B$2:$B$301,MATCH($B79,Register!$A$2:$A$301,0)),"Check asset ID"))</f>
        <v/>
      </c>
      <c r="D79" s="22" t="str">
        <f aca="false">IF($B79="","",IFERROR(INDEX(Register!$D$2:$D$301,MATCH($B79,Register!$A$2:$A$301,0)),""))</f>
        <v/>
      </c>
      <c r="E79" s="22" t="str">
        <f aca="false">IF($B79="","",IFERROR(INDEX(Register!$C$2:$C$301,MATCH($B79,Register!$A$2:$A$301,0)),""))</f>
        <v/>
      </c>
      <c r="F79" s="14"/>
      <c r="G79" s="23"/>
      <c r="H79" s="14"/>
      <c r="I79" s="14"/>
      <c r="J79" s="16"/>
      <c r="K79" s="14"/>
      <c r="L79" s="14"/>
    </row>
    <row r="80" customFormat="false" ht="15" hidden="false" customHeight="false" outlineLevel="0" collapsed="false">
      <c r="A80" s="15"/>
      <c r="B80" s="14"/>
      <c r="C80" s="22" t="str">
        <f aca="false">IF($B80="","",IFERROR(INDEX(Register!$B$2:$B$301,MATCH($B80,Register!$A$2:$A$301,0)),"Check asset ID"))</f>
        <v/>
      </c>
      <c r="D80" s="22" t="str">
        <f aca="false">IF($B80="","",IFERROR(INDEX(Register!$D$2:$D$301,MATCH($B80,Register!$A$2:$A$301,0)),""))</f>
        <v/>
      </c>
      <c r="E80" s="22" t="str">
        <f aca="false">IF($B80="","",IFERROR(INDEX(Register!$C$2:$C$301,MATCH($B80,Register!$A$2:$A$301,0)),""))</f>
        <v/>
      </c>
      <c r="F80" s="14"/>
      <c r="G80" s="23"/>
      <c r="H80" s="14"/>
      <c r="I80" s="14"/>
      <c r="J80" s="16"/>
      <c r="K80" s="14"/>
      <c r="L80" s="14"/>
    </row>
    <row r="81" customFormat="false" ht="15" hidden="false" customHeight="false" outlineLevel="0" collapsed="false">
      <c r="A81" s="15"/>
      <c r="B81" s="14"/>
      <c r="C81" s="22" t="str">
        <f aca="false">IF($B81="","",IFERROR(INDEX(Register!$B$2:$B$301,MATCH($B81,Register!$A$2:$A$301,0)),"Check asset ID"))</f>
        <v/>
      </c>
      <c r="D81" s="22" t="str">
        <f aca="false">IF($B81="","",IFERROR(INDEX(Register!$D$2:$D$301,MATCH($B81,Register!$A$2:$A$301,0)),""))</f>
        <v/>
      </c>
      <c r="E81" s="22" t="str">
        <f aca="false">IF($B81="","",IFERROR(INDEX(Register!$C$2:$C$301,MATCH($B81,Register!$A$2:$A$301,0)),""))</f>
        <v/>
      </c>
      <c r="F81" s="14"/>
      <c r="G81" s="23"/>
      <c r="H81" s="14"/>
      <c r="I81" s="14"/>
      <c r="J81" s="16"/>
      <c r="K81" s="14"/>
      <c r="L81" s="14"/>
    </row>
    <row r="82" customFormat="false" ht="15" hidden="false" customHeight="false" outlineLevel="0" collapsed="false">
      <c r="A82" s="15"/>
      <c r="B82" s="14"/>
      <c r="C82" s="22" t="str">
        <f aca="false">IF($B82="","",IFERROR(INDEX(Register!$B$2:$B$301,MATCH($B82,Register!$A$2:$A$301,0)),"Check asset ID"))</f>
        <v/>
      </c>
      <c r="D82" s="22" t="str">
        <f aca="false">IF($B82="","",IFERROR(INDEX(Register!$D$2:$D$301,MATCH($B82,Register!$A$2:$A$301,0)),""))</f>
        <v/>
      </c>
      <c r="E82" s="22" t="str">
        <f aca="false">IF($B82="","",IFERROR(INDEX(Register!$C$2:$C$301,MATCH($B82,Register!$A$2:$A$301,0)),""))</f>
        <v/>
      </c>
      <c r="F82" s="14"/>
      <c r="G82" s="23"/>
      <c r="H82" s="14"/>
      <c r="I82" s="14"/>
      <c r="J82" s="16"/>
      <c r="K82" s="14"/>
      <c r="L82" s="14"/>
    </row>
    <row r="83" customFormat="false" ht="15" hidden="false" customHeight="false" outlineLevel="0" collapsed="false">
      <c r="A83" s="15"/>
      <c r="B83" s="14"/>
      <c r="C83" s="22" t="str">
        <f aca="false">IF($B83="","",IFERROR(INDEX(Register!$B$2:$B$301,MATCH($B83,Register!$A$2:$A$301,0)),"Check asset ID"))</f>
        <v/>
      </c>
      <c r="D83" s="22" t="str">
        <f aca="false">IF($B83="","",IFERROR(INDEX(Register!$D$2:$D$301,MATCH($B83,Register!$A$2:$A$301,0)),""))</f>
        <v/>
      </c>
      <c r="E83" s="22" t="str">
        <f aca="false">IF($B83="","",IFERROR(INDEX(Register!$C$2:$C$301,MATCH($B83,Register!$A$2:$A$301,0)),""))</f>
        <v/>
      </c>
      <c r="F83" s="14"/>
      <c r="G83" s="23"/>
      <c r="H83" s="14"/>
      <c r="I83" s="14"/>
      <c r="J83" s="16"/>
      <c r="K83" s="14"/>
      <c r="L83" s="14"/>
    </row>
    <row r="84" customFormat="false" ht="15" hidden="false" customHeight="false" outlineLevel="0" collapsed="false">
      <c r="A84" s="15"/>
      <c r="B84" s="14"/>
      <c r="C84" s="22" t="str">
        <f aca="false">IF($B84="","",IFERROR(INDEX(Register!$B$2:$B$301,MATCH($B84,Register!$A$2:$A$301,0)),"Check asset ID"))</f>
        <v/>
      </c>
      <c r="D84" s="22" t="str">
        <f aca="false">IF($B84="","",IFERROR(INDEX(Register!$D$2:$D$301,MATCH($B84,Register!$A$2:$A$301,0)),""))</f>
        <v/>
      </c>
      <c r="E84" s="22" t="str">
        <f aca="false">IF($B84="","",IFERROR(INDEX(Register!$C$2:$C$301,MATCH($B84,Register!$A$2:$A$301,0)),""))</f>
        <v/>
      </c>
      <c r="F84" s="14"/>
      <c r="G84" s="23"/>
      <c r="H84" s="14"/>
      <c r="I84" s="14"/>
      <c r="J84" s="16"/>
      <c r="K84" s="14"/>
      <c r="L84" s="14"/>
    </row>
    <row r="85" customFormat="false" ht="15" hidden="false" customHeight="false" outlineLevel="0" collapsed="false">
      <c r="A85" s="15"/>
      <c r="B85" s="14"/>
      <c r="C85" s="22" t="str">
        <f aca="false">IF($B85="","",IFERROR(INDEX(Register!$B$2:$B$301,MATCH($B85,Register!$A$2:$A$301,0)),"Check asset ID"))</f>
        <v/>
      </c>
      <c r="D85" s="22" t="str">
        <f aca="false">IF($B85="","",IFERROR(INDEX(Register!$D$2:$D$301,MATCH($B85,Register!$A$2:$A$301,0)),""))</f>
        <v/>
      </c>
      <c r="E85" s="22" t="str">
        <f aca="false">IF($B85="","",IFERROR(INDEX(Register!$C$2:$C$301,MATCH($B85,Register!$A$2:$A$301,0)),""))</f>
        <v/>
      </c>
      <c r="F85" s="14"/>
      <c r="G85" s="23"/>
      <c r="H85" s="14"/>
      <c r="I85" s="14"/>
      <c r="J85" s="16"/>
      <c r="K85" s="14"/>
      <c r="L85" s="14"/>
    </row>
    <row r="86" customFormat="false" ht="15" hidden="false" customHeight="false" outlineLevel="0" collapsed="false">
      <c r="A86" s="15"/>
      <c r="B86" s="14"/>
      <c r="C86" s="22" t="str">
        <f aca="false">IF($B86="","",IFERROR(INDEX(Register!$B$2:$B$301,MATCH($B86,Register!$A$2:$A$301,0)),"Check asset ID"))</f>
        <v/>
      </c>
      <c r="D86" s="22" t="str">
        <f aca="false">IF($B86="","",IFERROR(INDEX(Register!$D$2:$D$301,MATCH($B86,Register!$A$2:$A$301,0)),""))</f>
        <v/>
      </c>
      <c r="E86" s="22" t="str">
        <f aca="false">IF($B86="","",IFERROR(INDEX(Register!$C$2:$C$301,MATCH($B86,Register!$A$2:$A$301,0)),""))</f>
        <v/>
      </c>
      <c r="F86" s="14"/>
      <c r="G86" s="23"/>
      <c r="H86" s="14"/>
      <c r="I86" s="14"/>
      <c r="J86" s="16"/>
      <c r="K86" s="14"/>
      <c r="L86" s="14"/>
    </row>
    <row r="87" customFormat="false" ht="15" hidden="false" customHeight="false" outlineLevel="0" collapsed="false">
      <c r="A87" s="15"/>
      <c r="B87" s="14"/>
      <c r="C87" s="22" t="str">
        <f aca="false">IF($B87="","",IFERROR(INDEX(Register!$B$2:$B$301,MATCH($B87,Register!$A$2:$A$301,0)),"Check asset ID"))</f>
        <v/>
      </c>
      <c r="D87" s="22" t="str">
        <f aca="false">IF($B87="","",IFERROR(INDEX(Register!$D$2:$D$301,MATCH($B87,Register!$A$2:$A$301,0)),""))</f>
        <v/>
      </c>
      <c r="E87" s="22" t="str">
        <f aca="false">IF($B87="","",IFERROR(INDEX(Register!$C$2:$C$301,MATCH($B87,Register!$A$2:$A$301,0)),""))</f>
        <v/>
      </c>
      <c r="F87" s="14"/>
      <c r="G87" s="23"/>
      <c r="H87" s="14"/>
      <c r="I87" s="14"/>
      <c r="J87" s="16"/>
      <c r="K87" s="14"/>
      <c r="L87" s="14"/>
    </row>
    <row r="88" customFormat="false" ht="15" hidden="false" customHeight="false" outlineLevel="0" collapsed="false">
      <c r="A88" s="15"/>
      <c r="B88" s="14"/>
      <c r="C88" s="22" t="str">
        <f aca="false">IF($B88="","",IFERROR(INDEX(Register!$B$2:$B$301,MATCH($B88,Register!$A$2:$A$301,0)),"Check asset ID"))</f>
        <v/>
      </c>
      <c r="D88" s="22" t="str">
        <f aca="false">IF($B88="","",IFERROR(INDEX(Register!$D$2:$D$301,MATCH($B88,Register!$A$2:$A$301,0)),""))</f>
        <v/>
      </c>
      <c r="E88" s="22" t="str">
        <f aca="false">IF($B88="","",IFERROR(INDEX(Register!$C$2:$C$301,MATCH($B88,Register!$A$2:$A$301,0)),""))</f>
        <v/>
      </c>
      <c r="F88" s="14"/>
      <c r="G88" s="23"/>
      <c r="H88" s="14"/>
      <c r="I88" s="14"/>
      <c r="J88" s="16"/>
      <c r="K88" s="14"/>
      <c r="L88" s="14"/>
    </row>
    <row r="89" customFormat="false" ht="15" hidden="false" customHeight="false" outlineLevel="0" collapsed="false">
      <c r="A89" s="15"/>
      <c r="B89" s="14"/>
      <c r="C89" s="22" t="str">
        <f aca="false">IF($B89="","",IFERROR(INDEX(Register!$B$2:$B$301,MATCH($B89,Register!$A$2:$A$301,0)),"Check asset ID"))</f>
        <v/>
      </c>
      <c r="D89" s="22" t="str">
        <f aca="false">IF($B89="","",IFERROR(INDEX(Register!$D$2:$D$301,MATCH($B89,Register!$A$2:$A$301,0)),""))</f>
        <v/>
      </c>
      <c r="E89" s="22" t="str">
        <f aca="false">IF($B89="","",IFERROR(INDEX(Register!$C$2:$C$301,MATCH($B89,Register!$A$2:$A$301,0)),""))</f>
        <v/>
      </c>
      <c r="F89" s="14"/>
      <c r="G89" s="23"/>
      <c r="H89" s="14"/>
      <c r="I89" s="14"/>
      <c r="J89" s="16"/>
      <c r="K89" s="14"/>
      <c r="L89" s="14"/>
    </row>
    <row r="90" customFormat="false" ht="15" hidden="false" customHeight="false" outlineLevel="0" collapsed="false">
      <c r="A90" s="15"/>
      <c r="B90" s="14"/>
      <c r="C90" s="22" t="str">
        <f aca="false">IF($B90="","",IFERROR(INDEX(Register!$B$2:$B$301,MATCH($B90,Register!$A$2:$A$301,0)),"Check asset ID"))</f>
        <v/>
      </c>
      <c r="D90" s="22" t="str">
        <f aca="false">IF($B90="","",IFERROR(INDEX(Register!$D$2:$D$301,MATCH($B90,Register!$A$2:$A$301,0)),""))</f>
        <v/>
      </c>
      <c r="E90" s="22" t="str">
        <f aca="false">IF($B90="","",IFERROR(INDEX(Register!$C$2:$C$301,MATCH($B90,Register!$A$2:$A$301,0)),""))</f>
        <v/>
      </c>
      <c r="F90" s="14"/>
      <c r="G90" s="23"/>
      <c r="H90" s="14"/>
      <c r="I90" s="14"/>
      <c r="J90" s="16"/>
      <c r="K90" s="14"/>
      <c r="L90" s="14"/>
    </row>
    <row r="91" customFormat="false" ht="15" hidden="false" customHeight="false" outlineLevel="0" collapsed="false">
      <c r="A91" s="15"/>
      <c r="B91" s="14"/>
      <c r="C91" s="22" t="str">
        <f aca="false">IF($B91="","",IFERROR(INDEX(Register!$B$2:$B$301,MATCH($B91,Register!$A$2:$A$301,0)),"Check asset ID"))</f>
        <v/>
      </c>
      <c r="D91" s="22" t="str">
        <f aca="false">IF($B91="","",IFERROR(INDEX(Register!$D$2:$D$301,MATCH($B91,Register!$A$2:$A$301,0)),""))</f>
        <v/>
      </c>
      <c r="E91" s="22" t="str">
        <f aca="false">IF($B91="","",IFERROR(INDEX(Register!$C$2:$C$301,MATCH($B91,Register!$A$2:$A$301,0)),""))</f>
        <v/>
      </c>
      <c r="F91" s="14"/>
      <c r="G91" s="23"/>
      <c r="H91" s="14"/>
      <c r="I91" s="14"/>
      <c r="J91" s="16"/>
      <c r="K91" s="14"/>
      <c r="L91" s="14"/>
    </row>
    <row r="92" customFormat="false" ht="15" hidden="false" customHeight="false" outlineLevel="0" collapsed="false">
      <c r="A92" s="15"/>
      <c r="B92" s="14"/>
      <c r="C92" s="22" t="str">
        <f aca="false">IF($B92="","",IFERROR(INDEX(Register!$B$2:$B$301,MATCH($B92,Register!$A$2:$A$301,0)),"Check asset ID"))</f>
        <v/>
      </c>
      <c r="D92" s="22" t="str">
        <f aca="false">IF($B92="","",IFERROR(INDEX(Register!$D$2:$D$301,MATCH($B92,Register!$A$2:$A$301,0)),""))</f>
        <v/>
      </c>
      <c r="E92" s="22" t="str">
        <f aca="false">IF($B92="","",IFERROR(INDEX(Register!$C$2:$C$301,MATCH($B92,Register!$A$2:$A$301,0)),""))</f>
        <v/>
      </c>
      <c r="F92" s="14"/>
      <c r="G92" s="23"/>
      <c r="H92" s="14"/>
      <c r="I92" s="14"/>
      <c r="J92" s="16"/>
      <c r="K92" s="14"/>
      <c r="L92" s="14"/>
    </row>
    <row r="93" customFormat="false" ht="15" hidden="false" customHeight="false" outlineLevel="0" collapsed="false">
      <c r="A93" s="15"/>
      <c r="B93" s="14"/>
      <c r="C93" s="22" t="str">
        <f aca="false">IF($B93="","",IFERROR(INDEX(Register!$B$2:$B$301,MATCH($B93,Register!$A$2:$A$301,0)),"Check asset ID"))</f>
        <v/>
      </c>
      <c r="D93" s="22" t="str">
        <f aca="false">IF($B93="","",IFERROR(INDEX(Register!$D$2:$D$301,MATCH($B93,Register!$A$2:$A$301,0)),""))</f>
        <v/>
      </c>
      <c r="E93" s="22" t="str">
        <f aca="false">IF($B93="","",IFERROR(INDEX(Register!$C$2:$C$301,MATCH($B93,Register!$A$2:$A$301,0)),""))</f>
        <v/>
      </c>
      <c r="F93" s="14"/>
      <c r="G93" s="23"/>
      <c r="H93" s="14"/>
      <c r="I93" s="14"/>
      <c r="J93" s="16"/>
      <c r="K93" s="14"/>
      <c r="L93" s="14"/>
    </row>
    <row r="94" customFormat="false" ht="15" hidden="false" customHeight="false" outlineLevel="0" collapsed="false">
      <c r="A94" s="15"/>
      <c r="B94" s="14"/>
      <c r="C94" s="22" t="str">
        <f aca="false">IF($B94="","",IFERROR(INDEX(Register!$B$2:$B$301,MATCH($B94,Register!$A$2:$A$301,0)),"Check asset ID"))</f>
        <v/>
      </c>
      <c r="D94" s="22" t="str">
        <f aca="false">IF($B94="","",IFERROR(INDEX(Register!$D$2:$D$301,MATCH($B94,Register!$A$2:$A$301,0)),""))</f>
        <v/>
      </c>
      <c r="E94" s="22" t="str">
        <f aca="false">IF($B94="","",IFERROR(INDEX(Register!$C$2:$C$301,MATCH($B94,Register!$A$2:$A$301,0)),""))</f>
        <v/>
      </c>
      <c r="F94" s="14"/>
      <c r="G94" s="23"/>
      <c r="H94" s="14"/>
      <c r="I94" s="14"/>
      <c r="J94" s="16"/>
      <c r="K94" s="14"/>
      <c r="L94" s="14"/>
    </row>
    <row r="95" customFormat="false" ht="15" hidden="false" customHeight="false" outlineLevel="0" collapsed="false">
      <c r="A95" s="15"/>
      <c r="B95" s="14"/>
      <c r="C95" s="22" t="str">
        <f aca="false">IF($B95="","",IFERROR(INDEX(Register!$B$2:$B$301,MATCH($B95,Register!$A$2:$A$301,0)),"Check asset ID"))</f>
        <v/>
      </c>
      <c r="D95" s="22" t="str">
        <f aca="false">IF($B95="","",IFERROR(INDEX(Register!$D$2:$D$301,MATCH($B95,Register!$A$2:$A$301,0)),""))</f>
        <v/>
      </c>
      <c r="E95" s="22" t="str">
        <f aca="false">IF($B95="","",IFERROR(INDEX(Register!$C$2:$C$301,MATCH($B95,Register!$A$2:$A$301,0)),""))</f>
        <v/>
      </c>
      <c r="F95" s="14"/>
      <c r="G95" s="23"/>
      <c r="H95" s="14"/>
      <c r="I95" s="14"/>
      <c r="J95" s="16"/>
      <c r="K95" s="14"/>
      <c r="L95" s="14"/>
    </row>
    <row r="96" customFormat="false" ht="15" hidden="false" customHeight="false" outlineLevel="0" collapsed="false">
      <c r="A96" s="15"/>
      <c r="B96" s="14"/>
      <c r="C96" s="22" t="str">
        <f aca="false">IF($B96="","",IFERROR(INDEX(Register!$B$2:$B$301,MATCH($B96,Register!$A$2:$A$301,0)),"Check asset ID"))</f>
        <v/>
      </c>
      <c r="D96" s="22" t="str">
        <f aca="false">IF($B96="","",IFERROR(INDEX(Register!$D$2:$D$301,MATCH($B96,Register!$A$2:$A$301,0)),""))</f>
        <v/>
      </c>
      <c r="E96" s="22" t="str">
        <f aca="false">IF($B96="","",IFERROR(INDEX(Register!$C$2:$C$301,MATCH($B96,Register!$A$2:$A$301,0)),""))</f>
        <v/>
      </c>
      <c r="F96" s="14"/>
      <c r="G96" s="23"/>
      <c r="H96" s="14"/>
      <c r="I96" s="14"/>
      <c r="J96" s="16"/>
      <c r="K96" s="14"/>
      <c r="L96" s="14"/>
    </row>
    <row r="97" customFormat="false" ht="15" hidden="false" customHeight="false" outlineLevel="0" collapsed="false">
      <c r="A97" s="15"/>
      <c r="B97" s="14"/>
      <c r="C97" s="22" t="str">
        <f aca="false">IF($B97="","",IFERROR(INDEX(Register!$B$2:$B$301,MATCH($B97,Register!$A$2:$A$301,0)),"Check asset ID"))</f>
        <v/>
      </c>
      <c r="D97" s="22" t="str">
        <f aca="false">IF($B97="","",IFERROR(INDEX(Register!$D$2:$D$301,MATCH($B97,Register!$A$2:$A$301,0)),""))</f>
        <v/>
      </c>
      <c r="E97" s="22" t="str">
        <f aca="false">IF($B97="","",IFERROR(INDEX(Register!$C$2:$C$301,MATCH($B97,Register!$A$2:$A$301,0)),""))</f>
        <v/>
      </c>
      <c r="F97" s="14"/>
      <c r="G97" s="23"/>
      <c r="H97" s="14"/>
      <c r="I97" s="14"/>
      <c r="J97" s="16"/>
      <c r="K97" s="14"/>
      <c r="L97" s="14"/>
    </row>
    <row r="98" customFormat="false" ht="15" hidden="false" customHeight="false" outlineLevel="0" collapsed="false">
      <c r="A98" s="15"/>
      <c r="B98" s="14"/>
      <c r="C98" s="22" t="str">
        <f aca="false">IF($B98="","",IFERROR(INDEX(Register!$B$2:$B$301,MATCH($B98,Register!$A$2:$A$301,0)),"Check asset ID"))</f>
        <v/>
      </c>
      <c r="D98" s="22" t="str">
        <f aca="false">IF($B98="","",IFERROR(INDEX(Register!$D$2:$D$301,MATCH($B98,Register!$A$2:$A$301,0)),""))</f>
        <v/>
      </c>
      <c r="E98" s="22" t="str">
        <f aca="false">IF($B98="","",IFERROR(INDEX(Register!$C$2:$C$301,MATCH($B98,Register!$A$2:$A$301,0)),""))</f>
        <v/>
      </c>
      <c r="F98" s="14"/>
      <c r="G98" s="23"/>
      <c r="H98" s="14"/>
      <c r="I98" s="14"/>
      <c r="J98" s="16"/>
      <c r="K98" s="14"/>
      <c r="L98" s="14"/>
    </row>
    <row r="99" customFormat="false" ht="15" hidden="false" customHeight="false" outlineLevel="0" collapsed="false">
      <c r="A99" s="15"/>
      <c r="B99" s="14"/>
      <c r="C99" s="22" t="str">
        <f aca="false">IF($B99="","",IFERROR(INDEX(Register!$B$2:$B$301,MATCH($B99,Register!$A$2:$A$301,0)),"Check asset ID"))</f>
        <v/>
      </c>
      <c r="D99" s="22" t="str">
        <f aca="false">IF($B99="","",IFERROR(INDEX(Register!$D$2:$D$301,MATCH($B99,Register!$A$2:$A$301,0)),""))</f>
        <v/>
      </c>
      <c r="E99" s="22" t="str">
        <f aca="false">IF($B99="","",IFERROR(INDEX(Register!$C$2:$C$301,MATCH($B99,Register!$A$2:$A$301,0)),""))</f>
        <v/>
      </c>
      <c r="F99" s="14"/>
      <c r="G99" s="23"/>
      <c r="H99" s="14"/>
      <c r="I99" s="14"/>
      <c r="J99" s="16"/>
      <c r="K99" s="14"/>
      <c r="L99" s="14"/>
    </row>
    <row r="100" customFormat="false" ht="15" hidden="false" customHeight="false" outlineLevel="0" collapsed="false">
      <c r="A100" s="15"/>
      <c r="B100" s="14"/>
      <c r="C100" s="22" t="str">
        <f aca="false">IF($B100="","",IFERROR(INDEX(Register!$B$2:$B$301,MATCH($B100,Register!$A$2:$A$301,0)),"Check asset ID"))</f>
        <v/>
      </c>
      <c r="D100" s="22" t="str">
        <f aca="false">IF($B100="","",IFERROR(INDEX(Register!$D$2:$D$301,MATCH($B100,Register!$A$2:$A$301,0)),""))</f>
        <v/>
      </c>
      <c r="E100" s="22" t="str">
        <f aca="false">IF($B100="","",IFERROR(INDEX(Register!$C$2:$C$301,MATCH($B100,Register!$A$2:$A$301,0)),""))</f>
        <v/>
      </c>
      <c r="F100" s="14"/>
      <c r="G100" s="23"/>
      <c r="H100" s="14"/>
      <c r="I100" s="14"/>
      <c r="J100" s="16"/>
      <c r="K100" s="14"/>
      <c r="L100" s="14"/>
    </row>
    <row r="101" customFormat="false" ht="15" hidden="false" customHeight="false" outlineLevel="0" collapsed="false">
      <c r="A101" s="15"/>
      <c r="B101" s="14"/>
      <c r="C101" s="22" t="str">
        <f aca="false">IF($B101="","",IFERROR(INDEX(Register!$B$2:$B$301,MATCH($B101,Register!$A$2:$A$301,0)),"Check asset ID"))</f>
        <v/>
      </c>
      <c r="D101" s="22" t="str">
        <f aca="false">IF($B101="","",IFERROR(INDEX(Register!$D$2:$D$301,MATCH($B101,Register!$A$2:$A$301,0)),""))</f>
        <v/>
      </c>
      <c r="E101" s="22" t="str">
        <f aca="false">IF($B101="","",IFERROR(INDEX(Register!$C$2:$C$301,MATCH($B101,Register!$A$2:$A$301,0)),""))</f>
        <v/>
      </c>
      <c r="F101" s="14"/>
      <c r="G101" s="23"/>
      <c r="H101" s="14"/>
      <c r="I101" s="14"/>
      <c r="J101" s="16"/>
      <c r="K101" s="14"/>
      <c r="L101" s="14"/>
    </row>
    <row r="102" customFormat="false" ht="15" hidden="false" customHeight="false" outlineLevel="0" collapsed="false">
      <c r="A102" s="15"/>
      <c r="B102" s="14"/>
      <c r="C102" s="22" t="str">
        <f aca="false">IF($B102="","",IFERROR(INDEX(Register!$B$2:$B$301,MATCH($B102,Register!$A$2:$A$301,0)),"Check asset ID"))</f>
        <v/>
      </c>
      <c r="D102" s="22" t="str">
        <f aca="false">IF($B102="","",IFERROR(INDEX(Register!$D$2:$D$301,MATCH($B102,Register!$A$2:$A$301,0)),""))</f>
        <v/>
      </c>
      <c r="E102" s="22" t="str">
        <f aca="false">IF($B102="","",IFERROR(INDEX(Register!$C$2:$C$301,MATCH($B102,Register!$A$2:$A$301,0)),""))</f>
        <v/>
      </c>
      <c r="F102" s="14"/>
      <c r="G102" s="23"/>
      <c r="H102" s="14"/>
      <c r="I102" s="14"/>
      <c r="J102" s="16"/>
      <c r="K102" s="14"/>
      <c r="L102" s="14"/>
    </row>
    <row r="103" customFormat="false" ht="15" hidden="false" customHeight="false" outlineLevel="0" collapsed="false">
      <c r="A103" s="15"/>
      <c r="B103" s="14"/>
      <c r="C103" s="22" t="str">
        <f aca="false">IF($B103="","",IFERROR(INDEX(Register!$B$2:$B$301,MATCH($B103,Register!$A$2:$A$301,0)),"Check asset ID"))</f>
        <v/>
      </c>
      <c r="D103" s="22" t="str">
        <f aca="false">IF($B103="","",IFERROR(INDEX(Register!$D$2:$D$301,MATCH($B103,Register!$A$2:$A$301,0)),""))</f>
        <v/>
      </c>
      <c r="E103" s="22" t="str">
        <f aca="false">IF($B103="","",IFERROR(INDEX(Register!$C$2:$C$301,MATCH($B103,Register!$A$2:$A$301,0)),""))</f>
        <v/>
      </c>
      <c r="F103" s="14"/>
      <c r="G103" s="23"/>
      <c r="H103" s="14"/>
      <c r="I103" s="14"/>
      <c r="J103" s="16"/>
      <c r="K103" s="14"/>
      <c r="L103" s="14"/>
    </row>
    <row r="104" customFormat="false" ht="15" hidden="false" customHeight="false" outlineLevel="0" collapsed="false">
      <c r="A104" s="15"/>
      <c r="B104" s="14"/>
      <c r="C104" s="22" t="str">
        <f aca="false">IF($B104="","",IFERROR(INDEX(Register!$B$2:$B$301,MATCH($B104,Register!$A$2:$A$301,0)),"Check asset ID"))</f>
        <v/>
      </c>
      <c r="D104" s="22" t="str">
        <f aca="false">IF($B104="","",IFERROR(INDEX(Register!$D$2:$D$301,MATCH($B104,Register!$A$2:$A$301,0)),""))</f>
        <v/>
      </c>
      <c r="E104" s="22" t="str">
        <f aca="false">IF($B104="","",IFERROR(INDEX(Register!$C$2:$C$301,MATCH($B104,Register!$A$2:$A$301,0)),""))</f>
        <v/>
      </c>
      <c r="F104" s="14"/>
      <c r="G104" s="23"/>
      <c r="H104" s="14"/>
      <c r="I104" s="14"/>
      <c r="J104" s="16"/>
      <c r="K104" s="14"/>
      <c r="L104" s="14"/>
    </row>
    <row r="105" customFormat="false" ht="15" hidden="false" customHeight="false" outlineLevel="0" collapsed="false">
      <c r="A105" s="15"/>
      <c r="B105" s="14"/>
      <c r="C105" s="22" t="str">
        <f aca="false">IF($B105="","",IFERROR(INDEX(Register!$B$2:$B$301,MATCH($B105,Register!$A$2:$A$301,0)),"Check asset ID"))</f>
        <v/>
      </c>
      <c r="D105" s="22" t="str">
        <f aca="false">IF($B105="","",IFERROR(INDEX(Register!$D$2:$D$301,MATCH($B105,Register!$A$2:$A$301,0)),""))</f>
        <v/>
      </c>
      <c r="E105" s="22" t="str">
        <f aca="false">IF($B105="","",IFERROR(INDEX(Register!$C$2:$C$301,MATCH($B105,Register!$A$2:$A$301,0)),""))</f>
        <v/>
      </c>
      <c r="F105" s="14"/>
      <c r="G105" s="23"/>
      <c r="H105" s="14"/>
      <c r="I105" s="14"/>
      <c r="J105" s="16"/>
      <c r="K105" s="14"/>
      <c r="L105" s="14"/>
    </row>
    <row r="106" customFormat="false" ht="15" hidden="false" customHeight="false" outlineLevel="0" collapsed="false">
      <c r="A106" s="15"/>
      <c r="B106" s="14"/>
      <c r="C106" s="22" t="str">
        <f aca="false">IF($B106="","",IFERROR(INDEX(Register!$B$2:$B$301,MATCH($B106,Register!$A$2:$A$301,0)),"Check asset ID"))</f>
        <v/>
      </c>
      <c r="D106" s="22" t="str">
        <f aca="false">IF($B106="","",IFERROR(INDEX(Register!$D$2:$D$301,MATCH($B106,Register!$A$2:$A$301,0)),""))</f>
        <v/>
      </c>
      <c r="E106" s="22" t="str">
        <f aca="false">IF($B106="","",IFERROR(INDEX(Register!$C$2:$C$301,MATCH($B106,Register!$A$2:$A$301,0)),""))</f>
        <v/>
      </c>
      <c r="F106" s="14"/>
      <c r="G106" s="23"/>
      <c r="H106" s="14"/>
      <c r="I106" s="14"/>
      <c r="J106" s="16"/>
      <c r="K106" s="14"/>
      <c r="L106" s="14"/>
    </row>
    <row r="107" customFormat="false" ht="15" hidden="false" customHeight="false" outlineLevel="0" collapsed="false">
      <c r="A107" s="15"/>
      <c r="B107" s="14"/>
      <c r="C107" s="22" t="str">
        <f aca="false">IF($B107="","",IFERROR(INDEX(Register!$B$2:$B$301,MATCH($B107,Register!$A$2:$A$301,0)),"Check asset ID"))</f>
        <v/>
      </c>
      <c r="D107" s="22" t="str">
        <f aca="false">IF($B107="","",IFERROR(INDEX(Register!$D$2:$D$301,MATCH($B107,Register!$A$2:$A$301,0)),""))</f>
        <v/>
      </c>
      <c r="E107" s="22" t="str">
        <f aca="false">IF($B107="","",IFERROR(INDEX(Register!$C$2:$C$301,MATCH($B107,Register!$A$2:$A$301,0)),""))</f>
        <v/>
      </c>
      <c r="F107" s="14"/>
      <c r="G107" s="23"/>
      <c r="H107" s="14"/>
      <c r="I107" s="14"/>
      <c r="J107" s="16"/>
      <c r="K107" s="14"/>
      <c r="L107" s="14"/>
    </row>
    <row r="108" customFormat="false" ht="15" hidden="false" customHeight="false" outlineLevel="0" collapsed="false">
      <c r="A108" s="15"/>
      <c r="B108" s="14"/>
      <c r="C108" s="22" t="str">
        <f aca="false">IF($B108="","",IFERROR(INDEX(Register!$B$2:$B$301,MATCH($B108,Register!$A$2:$A$301,0)),"Check asset ID"))</f>
        <v/>
      </c>
      <c r="D108" s="22" t="str">
        <f aca="false">IF($B108="","",IFERROR(INDEX(Register!$D$2:$D$301,MATCH($B108,Register!$A$2:$A$301,0)),""))</f>
        <v/>
      </c>
      <c r="E108" s="22" t="str">
        <f aca="false">IF($B108="","",IFERROR(INDEX(Register!$C$2:$C$301,MATCH($B108,Register!$A$2:$A$301,0)),""))</f>
        <v/>
      </c>
      <c r="F108" s="14"/>
      <c r="G108" s="23"/>
      <c r="H108" s="14"/>
      <c r="I108" s="14"/>
      <c r="J108" s="16"/>
      <c r="K108" s="14"/>
      <c r="L108" s="14"/>
    </row>
    <row r="109" customFormat="false" ht="15" hidden="false" customHeight="false" outlineLevel="0" collapsed="false">
      <c r="A109" s="15"/>
      <c r="B109" s="14"/>
      <c r="C109" s="22" t="str">
        <f aca="false">IF($B109="","",IFERROR(INDEX(Register!$B$2:$B$301,MATCH($B109,Register!$A$2:$A$301,0)),"Check asset ID"))</f>
        <v/>
      </c>
      <c r="D109" s="22" t="str">
        <f aca="false">IF($B109="","",IFERROR(INDEX(Register!$D$2:$D$301,MATCH($B109,Register!$A$2:$A$301,0)),""))</f>
        <v/>
      </c>
      <c r="E109" s="22" t="str">
        <f aca="false">IF($B109="","",IFERROR(INDEX(Register!$C$2:$C$301,MATCH($B109,Register!$A$2:$A$301,0)),""))</f>
        <v/>
      </c>
      <c r="F109" s="14"/>
      <c r="G109" s="23"/>
      <c r="H109" s="14"/>
      <c r="I109" s="14"/>
      <c r="J109" s="16"/>
      <c r="K109" s="14"/>
      <c r="L109" s="14"/>
    </row>
    <row r="110" customFormat="false" ht="15" hidden="false" customHeight="false" outlineLevel="0" collapsed="false">
      <c r="A110" s="15"/>
      <c r="B110" s="14"/>
      <c r="C110" s="22" t="str">
        <f aca="false">IF($B110="","",IFERROR(INDEX(Register!$B$2:$B$301,MATCH($B110,Register!$A$2:$A$301,0)),"Check asset ID"))</f>
        <v/>
      </c>
      <c r="D110" s="22" t="str">
        <f aca="false">IF($B110="","",IFERROR(INDEX(Register!$D$2:$D$301,MATCH($B110,Register!$A$2:$A$301,0)),""))</f>
        <v/>
      </c>
      <c r="E110" s="22" t="str">
        <f aca="false">IF($B110="","",IFERROR(INDEX(Register!$C$2:$C$301,MATCH($B110,Register!$A$2:$A$301,0)),""))</f>
        <v/>
      </c>
      <c r="F110" s="14"/>
      <c r="G110" s="23"/>
      <c r="H110" s="14"/>
      <c r="I110" s="14"/>
      <c r="J110" s="16"/>
      <c r="K110" s="14"/>
      <c r="L110" s="14"/>
    </row>
    <row r="111" customFormat="false" ht="15" hidden="false" customHeight="false" outlineLevel="0" collapsed="false">
      <c r="A111" s="15"/>
      <c r="B111" s="14"/>
      <c r="C111" s="22" t="str">
        <f aca="false">IF($B111="","",IFERROR(INDEX(Register!$B$2:$B$301,MATCH($B111,Register!$A$2:$A$301,0)),"Check asset ID"))</f>
        <v/>
      </c>
      <c r="D111" s="22" t="str">
        <f aca="false">IF($B111="","",IFERROR(INDEX(Register!$D$2:$D$301,MATCH($B111,Register!$A$2:$A$301,0)),""))</f>
        <v/>
      </c>
      <c r="E111" s="22" t="str">
        <f aca="false">IF($B111="","",IFERROR(INDEX(Register!$C$2:$C$301,MATCH($B111,Register!$A$2:$A$301,0)),""))</f>
        <v/>
      </c>
      <c r="F111" s="14"/>
      <c r="G111" s="23"/>
      <c r="H111" s="14"/>
      <c r="I111" s="14"/>
      <c r="J111" s="16"/>
      <c r="K111" s="14"/>
      <c r="L111" s="14"/>
    </row>
    <row r="112" customFormat="false" ht="15" hidden="false" customHeight="false" outlineLevel="0" collapsed="false">
      <c r="A112" s="15"/>
      <c r="B112" s="14"/>
      <c r="C112" s="22" t="str">
        <f aca="false">IF($B112="","",IFERROR(INDEX(Register!$B$2:$B$301,MATCH($B112,Register!$A$2:$A$301,0)),"Check asset ID"))</f>
        <v/>
      </c>
      <c r="D112" s="22" t="str">
        <f aca="false">IF($B112="","",IFERROR(INDEX(Register!$D$2:$D$301,MATCH($B112,Register!$A$2:$A$301,0)),""))</f>
        <v/>
      </c>
      <c r="E112" s="22" t="str">
        <f aca="false">IF($B112="","",IFERROR(INDEX(Register!$C$2:$C$301,MATCH($B112,Register!$A$2:$A$301,0)),""))</f>
        <v/>
      </c>
      <c r="F112" s="14"/>
      <c r="G112" s="23"/>
      <c r="H112" s="14"/>
      <c r="I112" s="14"/>
      <c r="J112" s="16"/>
      <c r="K112" s="14"/>
      <c r="L112" s="14"/>
    </row>
    <row r="113" customFormat="false" ht="15" hidden="false" customHeight="false" outlineLevel="0" collapsed="false">
      <c r="A113" s="15"/>
      <c r="B113" s="14"/>
      <c r="C113" s="22" t="str">
        <f aca="false">IF($B113="","",IFERROR(INDEX(Register!$B$2:$B$301,MATCH($B113,Register!$A$2:$A$301,0)),"Check asset ID"))</f>
        <v/>
      </c>
      <c r="D113" s="22" t="str">
        <f aca="false">IF($B113="","",IFERROR(INDEX(Register!$D$2:$D$301,MATCH($B113,Register!$A$2:$A$301,0)),""))</f>
        <v/>
      </c>
      <c r="E113" s="22" t="str">
        <f aca="false">IF($B113="","",IFERROR(INDEX(Register!$C$2:$C$301,MATCH($B113,Register!$A$2:$A$301,0)),""))</f>
        <v/>
      </c>
      <c r="F113" s="14"/>
      <c r="G113" s="23"/>
      <c r="H113" s="14"/>
      <c r="I113" s="14"/>
      <c r="J113" s="16"/>
      <c r="K113" s="14"/>
      <c r="L113" s="14"/>
    </row>
    <row r="114" customFormat="false" ht="15" hidden="false" customHeight="false" outlineLevel="0" collapsed="false">
      <c r="A114" s="15"/>
      <c r="B114" s="14"/>
      <c r="C114" s="22" t="str">
        <f aca="false">IF($B114="","",IFERROR(INDEX(Register!$B$2:$B$301,MATCH($B114,Register!$A$2:$A$301,0)),"Check asset ID"))</f>
        <v/>
      </c>
      <c r="D114" s="22" t="str">
        <f aca="false">IF($B114="","",IFERROR(INDEX(Register!$D$2:$D$301,MATCH($B114,Register!$A$2:$A$301,0)),""))</f>
        <v/>
      </c>
      <c r="E114" s="22" t="str">
        <f aca="false">IF($B114="","",IFERROR(INDEX(Register!$C$2:$C$301,MATCH($B114,Register!$A$2:$A$301,0)),""))</f>
        <v/>
      </c>
      <c r="F114" s="14"/>
      <c r="G114" s="23"/>
      <c r="H114" s="14"/>
      <c r="I114" s="14"/>
      <c r="J114" s="16"/>
      <c r="K114" s="14"/>
      <c r="L114" s="14"/>
    </row>
    <row r="115" customFormat="false" ht="15" hidden="false" customHeight="false" outlineLevel="0" collapsed="false">
      <c r="A115" s="15"/>
      <c r="B115" s="14"/>
      <c r="C115" s="22" t="str">
        <f aca="false">IF($B115="","",IFERROR(INDEX(Register!$B$2:$B$301,MATCH($B115,Register!$A$2:$A$301,0)),"Check asset ID"))</f>
        <v/>
      </c>
      <c r="D115" s="22" t="str">
        <f aca="false">IF($B115="","",IFERROR(INDEX(Register!$D$2:$D$301,MATCH($B115,Register!$A$2:$A$301,0)),""))</f>
        <v/>
      </c>
      <c r="E115" s="22" t="str">
        <f aca="false">IF($B115="","",IFERROR(INDEX(Register!$C$2:$C$301,MATCH($B115,Register!$A$2:$A$301,0)),""))</f>
        <v/>
      </c>
      <c r="F115" s="14"/>
      <c r="G115" s="23"/>
      <c r="H115" s="14"/>
      <c r="I115" s="14"/>
      <c r="J115" s="16"/>
      <c r="K115" s="14"/>
      <c r="L115" s="14"/>
    </row>
    <row r="116" customFormat="false" ht="15" hidden="false" customHeight="false" outlineLevel="0" collapsed="false">
      <c r="A116" s="15"/>
      <c r="B116" s="14"/>
      <c r="C116" s="22" t="str">
        <f aca="false">IF($B116="","",IFERROR(INDEX(Register!$B$2:$B$301,MATCH($B116,Register!$A$2:$A$301,0)),"Check asset ID"))</f>
        <v/>
      </c>
      <c r="D116" s="22" t="str">
        <f aca="false">IF($B116="","",IFERROR(INDEX(Register!$D$2:$D$301,MATCH($B116,Register!$A$2:$A$301,0)),""))</f>
        <v/>
      </c>
      <c r="E116" s="22" t="str">
        <f aca="false">IF($B116="","",IFERROR(INDEX(Register!$C$2:$C$301,MATCH($B116,Register!$A$2:$A$301,0)),""))</f>
        <v/>
      </c>
      <c r="F116" s="14"/>
      <c r="G116" s="23"/>
      <c r="H116" s="14"/>
      <c r="I116" s="14"/>
      <c r="J116" s="16"/>
      <c r="K116" s="14"/>
      <c r="L116" s="14"/>
    </row>
    <row r="117" customFormat="false" ht="15" hidden="false" customHeight="false" outlineLevel="0" collapsed="false">
      <c r="A117" s="15"/>
      <c r="B117" s="14"/>
      <c r="C117" s="22" t="str">
        <f aca="false">IF($B117="","",IFERROR(INDEX(Register!$B$2:$B$301,MATCH($B117,Register!$A$2:$A$301,0)),"Check asset ID"))</f>
        <v/>
      </c>
      <c r="D117" s="22" t="str">
        <f aca="false">IF($B117="","",IFERROR(INDEX(Register!$D$2:$D$301,MATCH($B117,Register!$A$2:$A$301,0)),""))</f>
        <v/>
      </c>
      <c r="E117" s="22" t="str">
        <f aca="false">IF($B117="","",IFERROR(INDEX(Register!$C$2:$C$301,MATCH($B117,Register!$A$2:$A$301,0)),""))</f>
        <v/>
      </c>
      <c r="F117" s="14"/>
      <c r="G117" s="23"/>
      <c r="H117" s="14"/>
      <c r="I117" s="14"/>
      <c r="J117" s="16"/>
      <c r="K117" s="14"/>
      <c r="L117" s="14"/>
    </row>
    <row r="118" customFormat="false" ht="15" hidden="false" customHeight="false" outlineLevel="0" collapsed="false">
      <c r="A118" s="15"/>
      <c r="B118" s="14"/>
      <c r="C118" s="22" t="str">
        <f aca="false">IF($B118="","",IFERROR(INDEX(Register!$B$2:$B$301,MATCH($B118,Register!$A$2:$A$301,0)),"Check asset ID"))</f>
        <v/>
      </c>
      <c r="D118" s="22" t="str">
        <f aca="false">IF($B118="","",IFERROR(INDEX(Register!$D$2:$D$301,MATCH($B118,Register!$A$2:$A$301,0)),""))</f>
        <v/>
      </c>
      <c r="E118" s="22" t="str">
        <f aca="false">IF($B118="","",IFERROR(INDEX(Register!$C$2:$C$301,MATCH($B118,Register!$A$2:$A$301,0)),""))</f>
        <v/>
      </c>
      <c r="F118" s="14"/>
      <c r="G118" s="23"/>
      <c r="H118" s="14"/>
      <c r="I118" s="14"/>
      <c r="J118" s="16"/>
      <c r="K118" s="14"/>
      <c r="L118" s="14"/>
    </row>
    <row r="119" customFormat="false" ht="15" hidden="false" customHeight="false" outlineLevel="0" collapsed="false">
      <c r="A119" s="15"/>
      <c r="B119" s="14"/>
      <c r="C119" s="22" t="str">
        <f aca="false">IF($B119="","",IFERROR(INDEX(Register!$B$2:$B$301,MATCH($B119,Register!$A$2:$A$301,0)),"Check asset ID"))</f>
        <v/>
      </c>
      <c r="D119" s="22" t="str">
        <f aca="false">IF($B119="","",IFERROR(INDEX(Register!$D$2:$D$301,MATCH($B119,Register!$A$2:$A$301,0)),""))</f>
        <v/>
      </c>
      <c r="E119" s="22" t="str">
        <f aca="false">IF($B119="","",IFERROR(INDEX(Register!$C$2:$C$301,MATCH($B119,Register!$A$2:$A$301,0)),""))</f>
        <v/>
      </c>
      <c r="F119" s="14"/>
      <c r="G119" s="23"/>
      <c r="H119" s="14"/>
      <c r="I119" s="14"/>
      <c r="J119" s="16"/>
      <c r="K119" s="14"/>
      <c r="L119" s="14"/>
    </row>
    <row r="120" customFormat="false" ht="15" hidden="false" customHeight="false" outlineLevel="0" collapsed="false">
      <c r="A120" s="15"/>
      <c r="B120" s="14"/>
      <c r="C120" s="22" t="str">
        <f aca="false">IF($B120="","",IFERROR(INDEX(Register!$B$2:$B$301,MATCH($B120,Register!$A$2:$A$301,0)),"Check asset ID"))</f>
        <v/>
      </c>
      <c r="D120" s="22" t="str">
        <f aca="false">IF($B120="","",IFERROR(INDEX(Register!$D$2:$D$301,MATCH($B120,Register!$A$2:$A$301,0)),""))</f>
        <v/>
      </c>
      <c r="E120" s="22" t="str">
        <f aca="false">IF($B120="","",IFERROR(INDEX(Register!$C$2:$C$301,MATCH($B120,Register!$A$2:$A$301,0)),""))</f>
        <v/>
      </c>
      <c r="F120" s="14"/>
      <c r="G120" s="23"/>
      <c r="H120" s="14"/>
      <c r="I120" s="14"/>
      <c r="J120" s="16"/>
      <c r="K120" s="14"/>
      <c r="L120" s="14"/>
    </row>
    <row r="121" customFormat="false" ht="15" hidden="false" customHeight="false" outlineLevel="0" collapsed="false">
      <c r="A121" s="15"/>
      <c r="B121" s="14"/>
      <c r="C121" s="22" t="str">
        <f aca="false">IF($B121="","",IFERROR(INDEX(Register!$B$2:$B$301,MATCH($B121,Register!$A$2:$A$301,0)),"Check asset ID"))</f>
        <v/>
      </c>
      <c r="D121" s="22" t="str">
        <f aca="false">IF($B121="","",IFERROR(INDEX(Register!$D$2:$D$301,MATCH($B121,Register!$A$2:$A$301,0)),""))</f>
        <v/>
      </c>
      <c r="E121" s="22" t="str">
        <f aca="false">IF($B121="","",IFERROR(INDEX(Register!$C$2:$C$301,MATCH($B121,Register!$A$2:$A$301,0)),""))</f>
        <v/>
      </c>
      <c r="F121" s="14"/>
      <c r="G121" s="23"/>
      <c r="H121" s="14"/>
      <c r="I121" s="14"/>
      <c r="J121" s="16"/>
      <c r="K121" s="14"/>
      <c r="L121" s="14"/>
    </row>
    <row r="122" customFormat="false" ht="15" hidden="false" customHeight="false" outlineLevel="0" collapsed="false">
      <c r="A122" s="15"/>
      <c r="B122" s="14"/>
      <c r="C122" s="22" t="str">
        <f aca="false">IF($B122="","",IFERROR(INDEX(Register!$B$2:$B$301,MATCH($B122,Register!$A$2:$A$301,0)),"Check asset ID"))</f>
        <v/>
      </c>
      <c r="D122" s="22" t="str">
        <f aca="false">IF($B122="","",IFERROR(INDEX(Register!$D$2:$D$301,MATCH($B122,Register!$A$2:$A$301,0)),""))</f>
        <v/>
      </c>
      <c r="E122" s="22" t="str">
        <f aca="false">IF($B122="","",IFERROR(INDEX(Register!$C$2:$C$301,MATCH($B122,Register!$A$2:$A$301,0)),""))</f>
        <v/>
      </c>
      <c r="F122" s="14"/>
      <c r="G122" s="23"/>
      <c r="H122" s="14"/>
      <c r="I122" s="14"/>
      <c r="J122" s="16"/>
      <c r="K122" s="14"/>
      <c r="L122" s="14"/>
    </row>
    <row r="123" customFormat="false" ht="15" hidden="false" customHeight="false" outlineLevel="0" collapsed="false">
      <c r="A123" s="15"/>
      <c r="B123" s="14"/>
      <c r="C123" s="22" t="str">
        <f aca="false">IF($B123="","",IFERROR(INDEX(Register!$B$2:$B$301,MATCH($B123,Register!$A$2:$A$301,0)),"Check asset ID"))</f>
        <v/>
      </c>
      <c r="D123" s="22" t="str">
        <f aca="false">IF($B123="","",IFERROR(INDEX(Register!$D$2:$D$301,MATCH($B123,Register!$A$2:$A$301,0)),""))</f>
        <v/>
      </c>
      <c r="E123" s="22" t="str">
        <f aca="false">IF($B123="","",IFERROR(INDEX(Register!$C$2:$C$301,MATCH($B123,Register!$A$2:$A$301,0)),""))</f>
        <v/>
      </c>
      <c r="F123" s="14"/>
      <c r="G123" s="23"/>
      <c r="H123" s="14"/>
      <c r="I123" s="14"/>
      <c r="J123" s="16"/>
      <c r="K123" s="14"/>
      <c r="L123" s="14"/>
    </row>
    <row r="124" customFormat="false" ht="15" hidden="false" customHeight="false" outlineLevel="0" collapsed="false">
      <c r="A124" s="15"/>
      <c r="B124" s="14"/>
      <c r="C124" s="22" t="str">
        <f aca="false">IF($B124="","",IFERROR(INDEX(Register!$B$2:$B$301,MATCH($B124,Register!$A$2:$A$301,0)),"Check asset ID"))</f>
        <v/>
      </c>
      <c r="D124" s="22" t="str">
        <f aca="false">IF($B124="","",IFERROR(INDEX(Register!$D$2:$D$301,MATCH($B124,Register!$A$2:$A$301,0)),""))</f>
        <v/>
      </c>
      <c r="E124" s="22" t="str">
        <f aca="false">IF($B124="","",IFERROR(INDEX(Register!$C$2:$C$301,MATCH($B124,Register!$A$2:$A$301,0)),""))</f>
        <v/>
      </c>
      <c r="F124" s="14"/>
      <c r="G124" s="23"/>
      <c r="H124" s="14"/>
      <c r="I124" s="14"/>
      <c r="J124" s="16"/>
      <c r="K124" s="14"/>
      <c r="L124" s="14"/>
    </row>
    <row r="125" customFormat="false" ht="15" hidden="false" customHeight="false" outlineLevel="0" collapsed="false">
      <c r="A125" s="15"/>
      <c r="B125" s="14"/>
      <c r="C125" s="22" t="str">
        <f aca="false">IF($B125="","",IFERROR(INDEX(Register!$B$2:$B$301,MATCH($B125,Register!$A$2:$A$301,0)),"Check asset ID"))</f>
        <v/>
      </c>
      <c r="D125" s="22" t="str">
        <f aca="false">IF($B125="","",IFERROR(INDEX(Register!$D$2:$D$301,MATCH($B125,Register!$A$2:$A$301,0)),""))</f>
        <v/>
      </c>
      <c r="E125" s="22" t="str">
        <f aca="false">IF($B125="","",IFERROR(INDEX(Register!$C$2:$C$301,MATCH($B125,Register!$A$2:$A$301,0)),""))</f>
        <v/>
      </c>
      <c r="F125" s="14"/>
      <c r="G125" s="23"/>
      <c r="H125" s="14"/>
      <c r="I125" s="14"/>
      <c r="J125" s="16"/>
      <c r="K125" s="14"/>
      <c r="L125" s="14"/>
    </row>
    <row r="126" customFormat="false" ht="15" hidden="false" customHeight="false" outlineLevel="0" collapsed="false">
      <c r="A126" s="15"/>
      <c r="B126" s="14"/>
      <c r="C126" s="22" t="str">
        <f aca="false">IF($B126="","",IFERROR(INDEX(Register!$B$2:$B$301,MATCH($B126,Register!$A$2:$A$301,0)),"Check asset ID"))</f>
        <v/>
      </c>
      <c r="D126" s="22" t="str">
        <f aca="false">IF($B126="","",IFERROR(INDEX(Register!$D$2:$D$301,MATCH($B126,Register!$A$2:$A$301,0)),""))</f>
        <v/>
      </c>
      <c r="E126" s="22" t="str">
        <f aca="false">IF($B126="","",IFERROR(INDEX(Register!$C$2:$C$301,MATCH($B126,Register!$A$2:$A$301,0)),""))</f>
        <v/>
      </c>
      <c r="F126" s="14"/>
      <c r="G126" s="23"/>
      <c r="H126" s="14"/>
      <c r="I126" s="14"/>
      <c r="J126" s="16"/>
      <c r="K126" s="14"/>
      <c r="L126" s="14"/>
    </row>
    <row r="127" customFormat="false" ht="15" hidden="false" customHeight="false" outlineLevel="0" collapsed="false">
      <c r="A127" s="15"/>
      <c r="B127" s="14"/>
      <c r="C127" s="22" t="str">
        <f aca="false">IF($B127="","",IFERROR(INDEX(Register!$B$2:$B$301,MATCH($B127,Register!$A$2:$A$301,0)),"Check asset ID"))</f>
        <v/>
      </c>
      <c r="D127" s="22" t="str">
        <f aca="false">IF($B127="","",IFERROR(INDEX(Register!$D$2:$D$301,MATCH($B127,Register!$A$2:$A$301,0)),""))</f>
        <v/>
      </c>
      <c r="E127" s="22" t="str">
        <f aca="false">IF($B127="","",IFERROR(INDEX(Register!$C$2:$C$301,MATCH($B127,Register!$A$2:$A$301,0)),""))</f>
        <v/>
      </c>
      <c r="F127" s="14"/>
      <c r="G127" s="23"/>
      <c r="H127" s="14"/>
      <c r="I127" s="14"/>
      <c r="J127" s="16"/>
      <c r="K127" s="14"/>
      <c r="L127" s="14"/>
    </row>
    <row r="128" customFormat="false" ht="15" hidden="false" customHeight="false" outlineLevel="0" collapsed="false">
      <c r="A128" s="15"/>
      <c r="B128" s="14"/>
      <c r="C128" s="22" t="str">
        <f aca="false">IF($B128="","",IFERROR(INDEX(Register!$B$2:$B$301,MATCH($B128,Register!$A$2:$A$301,0)),"Check asset ID"))</f>
        <v/>
      </c>
      <c r="D128" s="22" t="str">
        <f aca="false">IF($B128="","",IFERROR(INDEX(Register!$D$2:$D$301,MATCH($B128,Register!$A$2:$A$301,0)),""))</f>
        <v/>
      </c>
      <c r="E128" s="22" t="str">
        <f aca="false">IF($B128="","",IFERROR(INDEX(Register!$C$2:$C$301,MATCH($B128,Register!$A$2:$A$301,0)),""))</f>
        <v/>
      </c>
      <c r="F128" s="14"/>
      <c r="G128" s="23"/>
      <c r="H128" s="14"/>
      <c r="I128" s="14"/>
      <c r="J128" s="16"/>
      <c r="K128" s="14"/>
      <c r="L128" s="14"/>
    </row>
    <row r="129" customFormat="false" ht="15" hidden="false" customHeight="false" outlineLevel="0" collapsed="false">
      <c r="A129" s="15"/>
      <c r="B129" s="14"/>
      <c r="C129" s="22" t="str">
        <f aca="false">IF($B129="","",IFERROR(INDEX(Register!$B$2:$B$301,MATCH($B129,Register!$A$2:$A$301,0)),"Check asset ID"))</f>
        <v/>
      </c>
      <c r="D129" s="22" t="str">
        <f aca="false">IF($B129="","",IFERROR(INDEX(Register!$D$2:$D$301,MATCH($B129,Register!$A$2:$A$301,0)),""))</f>
        <v/>
      </c>
      <c r="E129" s="22" t="str">
        <f aca="false">IF($B129="","",IFERROR(INDEX(Register!$C$2:$C$301,MATCH($B129,Register!$A$2:$A$301,0)),""))</f>
        <v/>
      </c>
      <c r="F129" s="14"/>
      <c r="G129" s="23"/>
      <c r="H129" s="14"/>
      <c r="I129" s="14"/>
      <c r="J129" s="16"/>
      <c r="K129" s="14"/>
      <c r="L129" s="14"/>
    </row>
    <row r="130" customFormat="false" ht="15" hidden="false" customHeight="false" outlineLevel="0" collapsed="false">
      <c r="A130" s="15"/>
      <c r="B130" s="14"/>
      <c r="C130" s="22" t="str">
        <f aca="false">IF($B130="","",IFERROR(INDEX(Register!$B$2:$B$301,MATCH($B130,Register!$A$2:$A$301,0)),"Check asset ID"))</f>
        <v/>
      </c>
      <c r="D130" s="22" t="str">
        <f aca="false">IF($B130="","",IFERROR(INDEX(Register!$D$2:$D$301,MATCH($B130,Register!$A$2:$A$301,0)),""))</f>
        <v/>
      </c>
      <c r="E130" s="22" t="str">
        <f aca="false">IF($B130="","",IFERROR(INDEX(Register!$C$2:$C$301,MATCH($B130,Register!$A$2:$A$301,0)),""))</f>
        <v/>
      </c>
      <c r="F130" s="14"/>
      <c r="G130" s="23"/>
      <c r="H130" s="14"/>
      <c r="I130" s="14"/>
      <c r="J130" s="16"/>
      <c r="K130" s="14"/>
      <c r="L130" s="14"/>
    </row>
    <row r="131" customFormat="false" ht="15" hidden="false" customHeight="false" outlineLevel="0" collapsed="false">
      <c r="A131" s="15"/>
      <c r="B131" s="14"/>
      <c r="C131" s="22" t="str">
        <f aca="false">IF($B131="","",IFERROR(INDEX(Register!$B$2:$B$301,MATCH($B131,Register!$A$2:$A$301,0)),"Check asset ID"))</f>
        <v/>
      </c>
      <c r="D131" s="22" t="str">
        <f aca="false">IF($B131="","",IFERROR(INDEX(Register!$D$2:$D$301,MATCH($B131,Register!$A$2:$A$301,0)),""))</f>
        <v/>
      </c>
      <c r="E131" s="22" t="str">
        <f aca="false">IF($B131="","",IFERROR(INDEX(Register!$C$2:$C$301,MATCH($B131,Register!$A$2:$A$301,0)),""))</f>
        <v/>
      </c>
      <c r="F131" s="14"/>
      <c r="G131" s="23"/>
      <c r="H131" s="14"/>
      <c r="I131" s="14"/>
      <c r="J131" s="16"/>
      <c r="K131" s="14"/>
      <c r="L131" s="14"/>
    </row>
    <row r="132" customFormat="false" ht="15" hidden="false" customHeight="false" outlineLevel="0" collapsed="false">
      <c r="A132" s="15"/>
      <c r="B132" s="14"/>
      <c r="C132" s="22" t="str">
        <f aca="false">IF($B132="","",IFERROR(INDEX(Register!$B$2:$B$301,MATCH($B132,Register!$A$2:$A$301,0)),"Check asset ID"))</f>
        <v/>
      </c>
      <c r="D132" s="22" t="str">
        <f aca="false">IF($B132="","",IFERROR(INDEX(Register!$D$2:$D$301,MATCH($B132,Register!$A$2:$A$301,0)),""))</f>
        <v/>
      </c>
      <c r="E132" s="22" t="str">
        <f aca="false">IF($B132="","",IFERROR(INDEX(Register!$C$2:$C$301,MATCH($B132,Register!$A$2:$A$301,0)),""))</f>
        <v/>
      </c>
      <c r="F132" s="14"/>
      <c r="G132" s="23"/>
      <c r="H132" s="14"/>
      <c r="I132" s="14"/>
      <c r="J132" s="16"/>
      <c r="K132" s="14"/>
      <c r="L132" s="14"/>
    </row>
    <row r="133" customFormat="false" ht="15" hidden="false" customHeight="false" outlineLevel="0" collapsed="false">
      <c r="A133" s="15"/>
      <c r="B133" s="14"/>
      <c r="C133" s="22" t="str">
        <f aca="false">IF($B133="","",IFERROR(INDEX(Register!$B$2:$B$301,MATCH($B133,Register!$A$2:$A$301,0)),"Check asset ID"))</f>
        <v/>
      </c>
      <c r="D133" s="22" t="str">
        <f aca="false">IF($B133="","",IFERROR(INDEX(Register!$D$2:$D$301,MATCH($B133,Register!$A$2:$A$301,0)),""))</f>
        <v/>
      </c>
      <c r="E133" s="22" t="str">
        <f aca="false">IF($B133="","",IFERROR(INDEX(Register!$C$2:$C$301,MATCH($B133,Register!$A$2:$A$301,0)),""))</f>
        <v/>
      </c>
      <c r="F133" s="14"/>
      <c r="G133" s="23"/>
      <c r="H133" s="14"/>
      <c r="I133" s="14"/>
      <c r="J133" s="16"/>
      <c r="K133" s="14"/>
      <c r="L133" s="14"/>
    </row>
    <row r="134" customFormat="false" ht="15" hidden="false" customHeight="false" outlineLevel="0" collapsed="false">
      <c r="A134" s="15"/>
      <c r="B134" s="14"/>
      <c r="C134" s="22" t="str">
        <f aca="false">IF($B134="","",IFERROR(INDEX(Register!$B$2:$B$301,MATCH($B134,Register!$A$2:$A$301,0)),"Check asset ID"))</f>
        <v/>
      </c>
      <c r="D134" s="22" t="str">
        <f aca="false">IF($B134="","",IFERROR(INDEX(Register!$D$2:$D$301,MATCH($B134,Register!$A$2:$A$301,0)),""))</f>
        <v/>
      </c>
      <c r="E134" s="22" t="str">
        <f aca="false">IF($B134="","",IFERROR(INDEX(Register!$C$2:$C$301,MATCH($B134,Register!$A$2:$A$301,0)),""))</f>
        <v/>
      </c>
      <c r="F134" s="14"/>
      <c r="G134" s="23"/>
      <c r="H134" s="14"/>
      <c r="I134" s="14"/>
      <c r="J134" s="16"/>
      <c r="K134" s="14"/>
      <c r="L134" s="14"/>
    </row>
    <row r="135" customFormat="false" ht="15" hidden="false" customHeight="false" outlineLevel="0" collapsed="false">
      <c r="A135" s="15"/>
      <c r="B135" s="14"/>
      <c r="C135" s="22" t="str">
        <f aca="false">IF($B135="","",IFERROR(INDEX(Register!$B$2:$B$301,MATCH($B135,Register!$A$2:$A$301,0)),"Check asset ID"))</f>
        <v/>
      </c>
      <c r="D135" s="22" t="str">
        <f aca="false">IF($B135="","",IFERROR(INDEX(Register!$D$2:$D$301,MATCH($B135,Register!$A$2:$A$301,0)),""))</f>
        <v/>
      </c>
      <c r="E135" s="22" t="str">
        <f aca="false">IF($B135="","",IFERROR(INDEX(Register!$C$2:$C$301,MATCH($B135,Register!$A$2:$A$301,0)),""))</f>
        <v/>
      </c>
      <c r="F135" s="14"/>
      <c r="G135" s="23"/>
      <c r="H135" s="14"/>
      <c r="I135" s="14"/>
      <c r="J135" s="16"/>
      <c r="K135" s="14"/>
      <c r="L135" s="14"/>
    </row>
    <row r="136" customFormat="false" ht="15" hidden="false" customHeight="false" outlineLevel="0" collapsed="false">
      <c r="A136" s="15"/>
      <c r="B136" s="14"/>
      <c r="C136" s="22" t="str">
        <f aca="false">IF($B136="","",IFERROR(INDEX(Register!$B$2:$B$301,MATCH($B136,Register!$A$2:$A$301,0)),"Check asset ID"))</f>
        <v/>
      </c>
      <c r="D136" s="22" t="str">
        <f aca="false">IF($B136="","",IFERROR(INDEX(Register!$D$2:$D$301,MATCH($B136,Register!$A$2:$A$301,0)),""))</f>
        <v/>
      </c>
      <c r="E136" s="22" t="str">
        <f aca="false">IF($B136="","",IFERROR(INDEX(Register!$C$2:$C$301,MATCH($B136,Register!$A$2:$A$301,0)),""))</f>
        <v/>
      </c>
      <c r="F136" s="14"/>
      <c r="G136" s="23"/>
      <c r="H136" s="14"/>
      <c r="I136" s="14"/>
      <c r="J136" s="16"/>
      <c r="K136" s="14"/>
      <c r="L136" s="14"/>
    </row>
    <row r="137" customFormat="false" ht="15" hidden="false" customHeight="false" outlineLevel="0" collapsed="false">
      <c r="A137" s="15"/>
      <c r="B137" s="14"/>
      <c r="C137" s="22" t="str">
        <f aca="false">IF($B137="","",IFERROR(INDEX(Register!$B$2:$B$301,MATCH($B137,Register!$A$2:$A$301,0)),"Check asset ID"))</f>
        <v/>
      </c>
      <c r="D137" s="22" t="str">
        <f aca="false">IF($B137="","",IFERROR(INDEX(Register!$D$2:$D$301,MATCH($B137,Register!$A$2:$A$301,0)),""))</f>
        <v/>
      </c>
      <c r="E137" s="22" t="str">
        <f aca="false">IF($B137="","",IFERROR(INDEX(Register!$C$2:$C$301,MATCH($B137,Register!$A$2:$A$301,0)),""))</f>
        <v/>
      </c>
      <c r="F137" s="14"/>
      <c r="G137" s="23"/>
      <c r="H137" s="14"/>
      <c r="I137" s="14"/>
      <c r="J137" s="16"/>
      <c r="K137" s="14"/>
      <c r="L137" s="14"/>
    </row>
    <row r="138" customFormat="false" ht="15" hidden="false" customHeight="false" outlineLevel="0" collapsed="false">
      <c r="A138" s="15"/>
      <c r="B138" s="14"/>
      <c r="C138" s="22" t="str">
        <f aca="false">IF($B138="","",IFERROR(INDEX(Register!$B$2:$B$301,MATCH($B138,Register!$A$2:$A$301,0)),"Check asset ID"))</f>
        <v/>
      </c>
      <c r="D138" s="22" t="str">
        <f aca="false">IF($B138="","",IFERROR(INDEX(Register!$D$2:$D$301,MATCH($B138,Register!$A$2:$A$301,0)),""))</f>
        <v/>
      </c>
      <c r="E138" s="22" t="str">
        <f aca="false">IF($B138="","",IFERROR(INDEX(Register!$C$2:$C$301,MATCH($B138,Register!$A$2:$A$301,0)),""))</f>
        <v/>
      </c>
      <c r="F138" s="14"/>
      <c r="G138" s="23"/>
      <c r="H138" s="14"/>
      <c r="I138" s="14"/>
      <c r="J138" s="16"/>
      <c r="K138" s="14"/>
      <c r="L138" s="14"/>
    </row>
    <row r="139" customFormat="false" ht="15" hidden="false" customHeight="false" outlineLevel="0" collapsed="false">
      <c r="A139" s="15"/>
      <c r="B139" s="14"/>
      <c r="C139" s="22" t="str">
        <f aca="false">IF($B139="","",IFERROR(INDEX(Register!$B$2:$B$301,MATCH($B139,Register!$A$2:$A$301,0)),"Check asset ID"))</f>
        <v/>
      </c>
      <c r="D139" s="22" t="str">
        <f aca="false">IF($B139="","",IFERROR(INDEX(Register!$D$2:$D$301,MATCH($B139,Register!$A$2:$A$301,0)),""))</f>
        <v/>
      </c>
      <c r="E139" s="22" t="str">
        <f aca="false">IF($B139="","",IFERROR(INDEX(Register!$C$2:$C$301,MATCH($B139,Register!$A$2:$A$301,0)),""))</f>
        <v/>
      </c>
      <c r="F139" s="14"/>
      <c r="G139" s="23"/>
      <c r="H139" s="14"/>
      <c r="I139" s="14"/>
      <c r="J139" s="16"/>
      <c r="K139" s="14"/>
      <c r="L139" s="14"/>
    </row>
    <row r="140" customFormat="false" ht="15" hidden="false" customHeight="false" outlineLevel="0" collapsed="false">
      <c r="A140" s="15"/>
      <c r="B140" s="14"/>
      <c r="C140" s="22" t="str">
        <f aca="false">IF($B140="","",IFERROR(INDEX(Register!$B$2:$B$301,MATCH($B140,Register!$A$2:$A$301,0)),"Check asset ID"))</f>
        <v/>
      </c>
      <c r="D140" s="22" t="str">
        <f aca="false">IF($B140="","",IFERROR(INDEX(Register!$D$2:$D$301,MATCH($B140,Register!$A$2:$A$301,0)),""))</f>
        <v/>
      </c>
      <c r="E140" s="22" t="str">
        <f aca="false">IF($B140="","",IFERROR(INDEX(Register!$C$2:$C$301,MATCH($B140,Register!$A$2:$A$301,0)),""))</f>
        <v/>
      </c>
      <c r="F140" s="14"/>
      <c r="G140" s="23"/>
      <c r="H140" s="14"/>
      <c r="I140" s="14"/>
      <c r="J140" s="16"/>
      <c r="K140" s="14"/>
      <c r="L140" s="14"/>
    </row>
    <row r="141" customFormat="false" ht="15" hidden="false" customHeight="false" outlineLevel="0" collapsed="false">
      <c r="A141" s="15"/>
      <c r="B141" s="14"/>
      <c r="C141" s="22" t="str">
        <f aca="false">IF($B141="","",IFERROR(INDEX(Register!$B$2:$B$301,MATCH($B141,Register!$A$2:$A$301,0)),"Check asset ID"))</f>
        <v/>
      </c>
      <c r="D141" s="22" t="str">
        <f aca="false">IF($B141="","",IFERROR(INDEX(Register!$D$2:$D$301,MATCH($B141,Register!$A$2:$A$301,0)),""))</f>
        <v/>
      </c>
      <c r="E141" s="22" t="str">
        <f aca="false">IF($B141="","",IFERROR(INDEX(Register!$C$2:$C$301,MATCH($B141,Register!$A$2:$A$301,0)),""))</f>
        <v/>
      </c>
      <c r="F141" s="14"/>
      <c r="G141" s="23"/>
      <c r="H141" s="14"/>
      <c r="I141" s="14"/>
      <c r="J141" s="16"/>
      <c r="K141" s="14"/>
      <c r="L141" s="14"/>
    </row>
    <row r="142" customFormat="false" ht="15" hidden="false" customHeight="false" outlineLevel="0" collapsed="false">
      <c r="A142" s="15"/>
      <c r="B142" s="14"/>
      <c r="C142" s="22" t="str">
        <f aca="false">IF($B142="","",IFERROR(INDEX(Register!$B$2:$B$301,MATCH($B142,Register!$A$2:$A$301,0)),"Check asset ID"))</f>
        <v/>
      </c>
      <c r="D142" s="22" t="str">
        <f aca="false">IF($B142="","",IFERROR(INDEX(Register!$D$2:$D$301,MATCH($B142,Register!$A$2:$A$301,0)),""))</f>
        <v/>
      </c>
      <c r="E142" s="22" t="str">
        <f aca="false">IF($B142="","",IFERROR(INDEX(Register!$C$2:$C$301,MATCH($B142,Register!$A$2:$A$301,0)),""))</f>
        <v/>
      </c>
      <c r="F142" s="14"/>
      <c r="G142" s="23"/>
      <c r="H142" s="14"/>
      <c r="I142" s="14"/>
      <c r="J142" s="16"/>
      <c r="K142" s="14"/>
      <c r="L142" s="14"/>
    </row>
    <row r="143" customFormat="false" ht="15" hidden="false" customHeight="false" outlineLevel="0" collapsed="false">
      <c r="A143" s="15"/>
      <c r="B143" s="14"/>
      <c r="C143" s="22" t="str">
        <f aca="false">IF($B143="","",IFERROR(INDEX(Register!$B$2:$B$301,MATCH($B143,Register!$A$2:$A$301,0)),"Check asset ID"))</f>
        <v/>
      </c>
      <c r="D143" s="22" t="str">
        <f aca="false">IF($B143="","",IFERROR(INDEX(Register!$D$2:$D$301,MATCH($B143,Register!$A$2:$A$301,0)),""))</f>
        <v/>
      </c>
      <c r="E143" s="22" t="str">
        <f aca="false">IF($B143="","",IFERROR(INDEX(Register!$C$2:$C$301,MATCH($B143,Register!$A$2:$A$301,0)),""))</f>
        <v/>
      </c>
      <c r="F143" s="14"/>
      <c r="G143" s="23"/>
      <c r="H143" s="14"/>
      <c r="I143" s="14"/>
      <c r="J143" s="16"/>
      <c r="K143" s="14"/>
      <c r="L143" s="14"/>
    </row>
    <row r="144" customFormat="false" ht="15" hidden="false" customHeight="false" outlineLevel="0" collapsed="false">
      <c r="A144" s="15"/>
      <c r="B144" s="14"/>
      <c r="C144" s="22" t="str">
        <f aca="false">IF($B144="","",IFERROR(INDEX(Register!$B$2:$B$301,MATCH($B144,Register!$A$2:$A$301,0)),"Check asset ID"))</f>
        <v/>
      </c>
      <c r="D144" s="22" t="str">
        <f aca="false">IF($B144="","",IFERROR(INDEX(Register!$D$2:$D$301,MATCH($B144,Register!$A$2:$A$301,0)),""))</f>
        <v/>
      </c>
      <c r="E144" s="22" t="str">
        <f aca="false">IF($B144="","",IFERROR(INDEX(Register!$C$2:$C$301,MATCH($B144,Register!$A$2:$A$301,0)),""))</f>
        <v/>
      </c>
      <c r="F144" s="14"/>
      <c r="G144" s="23"/>
      <c r="H144" s="14"/>
      <c r="I144" s="14"/>
      <c r="J144" s="16"/>
      <c r="K144" s="14"/>
      <c r="L144" s="14"/>
    </row>
    <row r="145" customFormat="false" ht="15" hidden="false" customHeight="false" outlineLevel="0" collapsed="false">
      <c r="A145" s="15"/>
      <c r="B145" s="14"/>
      <c r="C145" s="22" t="str">
        <f aca="false">IF($B145="","",IFERROR(INDEX(Register!$B$2:$B$301,MATCH($B145,Register!$A$2:$A$301,0)),"Check asset ID"))</f>
        <v/>
      </c>
      <c r="D145" s="22" t="str">
        <f aca="false">IF($B145="","",IFERROR(INDEX(Register!$D$2:$D$301,MATCH($B145,Register!$A$2:$A$301,0)),""))</f>
        <v/>
      </c>
      <c r="E145" s="22" t="str">
        <f aca="false">IF($B145="","",IFERROR(INDEX(Register!$C$2:$C$301,MATCH($B145,Register!$A$2:$A$301,0)),""))</f>
        <v/>
      </c>
      <c r="F145" s="14"/>
      <c r="G145" s="23"/>
      <c r="H145" s="14"/>
      <c r="I145" s="14"/>
      <c r="J145" s="16"/>
      <c r="K145" s="14"/>
      <c r="L145" s="14"/>
    </row>
    <row r="146" customFormat="false" ht="15" hidden="false" customHeight="false" outlineLevel="0" collapsed="false">
      <c r="A146" s="15"/>
      <c r="B146" s="14"/>
      <c r="C146" s="22" t="str">
        <f aca="false">IF($B146="","",IFERROR(INDEX(Register!$B$2:$B$301,MATCH($B146,Register!$A$2:$A$301,0)),"Check asset ID"))</f>
        <v/>
      </c>
      <c r="D146" s="22" t="str">
        <f aca="false">IF($B146="","",IFERROR(INDEX(Register!$D$2:$D$301,MATCH($B146,Register!$A$2:$A$301,0)),""))</f>
        <v/>
      </c>
      <c r="E146" s="22" t="str">
        <f aca="false">IF($B146="","",IFERROR(INDEX(Register!$C$2:$C$301,MATCH($B146,Register!$A$2:$A$301,0)),""))</f>
        <v/>
      </c>
      <c r="F146" s="14"/>
      <c r="G146" s="23"/>
      <c r="H146" s="14"/>
      <c r="I146" s="14"/>
      <c r="J146" s="16"/>
      <c r="K146" s="14"/>
      <c r="L146" s="14"/>
    </row>
    <row r="147" customFormat="false" ht="15" hidden="false" customHeight="false" outlineLevel="0" collapsed="false">
      <c r="A147" s="15"/>
      <c r="B147" s="14"/>
      <c r="C147" s="22" t="str">
        <f aca="false">IF($B147="","",IFERROR(INDEX(Register!$B$2:$B$301,MATCH($B147,Register!$A$2:$A$301,0)),"Check asset ID"))</f>
        <v/>
      </c>
      <c r="D147" s="22" t="str">
        <f aca="false">IF($B147="","",IFERROR(INDEX(Register!$D$2:$D$301,MATCH($B147,Register!$A$2:$A$301,0)),""))</f>
        <v/>
      </c>
      <c r="E147" s="22" t="str">
        <f aca="false">IF($B147="","",IFERROR(INDEX(Register!$C$2:$C$301,MATCH($B147,Register!$A$2:$A$301,0)),""))</f>
        <v/>
      </c>
      <c r="F147" s="14"/>
      <c r="G147" s="23"/>
      <c r="H147" s="14"/>
      <c r="I147" s="14"/>
      <c r="J147" s="16"/>
      <c r="K147" s="14"/>
      <c r="L147" s="14"/>
    </row>
    <row r="148" customFormat="false" ht="15" hidden="false" customHeight="false" outlineLevel="0" collapsed="false">
      <c r="A148" s="15"/>
      <c r="B148" s="14"/>
      <c r="C148" s="22" t="str">
        <f aca="false">IF($B148="","",IFERROR(INDEX(Register!$B$2:$B$301,MATCH($B148,Register!$A$2:$A$301,0)),"Check asset ID"))</f>
        <v/>
      </c>
      <c r="D148" s="22" t="str">
        <f aca="false">IF($B148="","",IFERROR(INDEX(Register!$D$2:$D$301,MATCH($B148,Register!$A$2:$A$301,0)),""))</f>
        <v/>
      </c>
      <c r="E148" s="22" t="str">
        <f aca="false">IF($B148="","",IFERROR(INDEX(Register!$C$2:$C$301,MATCH($B148,Register!$A$2:$A$301,0)),""))</f>
        <v/>
      </c>
      <c r="F148" s="14"/>
      <c r="G148" s="23"/>
      <c r="H148" s="14"/>
      <c r="I148" s="14"/>
      <c r="J148" s="16"/>
      <c r="K148" s="14"/>
      <c r="L148" s="14"/>
    </row>
    <row r="149" customFormat="false" ht="15" hidden="false" customHeight="false" outlineLevel="0" collapsed="false">
      <c r="A149" s="15"/>
      <c r="B149" s="14"/>
      <c r="C149" s="22" t="str">
        <f aca="false">IF($B149="","",IFERROR(INDEX(Register!$B$2:$B$301,MATCH($B149,Register!$A$2:$A$301,0)),"Check asset ID"))</f>
        <v/>
      </c>
      <c r="D149" s="22" t="str">
        <f aca="false">IF($B149="","",IFERROR(INDEX(Register!$D$2:$D$301,MATCH($B149,Register!$A$2:$A$301,0)),""))</f>
        <v/>
      </c>
      <c r="E149" s="22" t="str">
        <f aca="false">IF($B149="","",IFERROR(INDEX(Register!$C$2:$C$301,MATCH($B149,Register!$A$2:$A$301,0)),""))</f>
        <v/>
      </c>
      <c r="F149" s="14"/>
      <c r="G149" s="23"/>
      <c r="H149" s="14"/>
      <c r="I149" s="14"/>
      <c r="J149" s="16"/>
      <c r="K149" s="14"/>
      <c r="L149" s="14"/>
    </row>
    <row r="150" customFormat="false" ht="15" hidden="false" customHeight="false" outlineLevel="0" collapsed="false">
      <c r="A150" s="15"/>
      <c r="B150" s="14"/>
      <c r="C150" s="22" t="str">
        <f aca="false">IF($B150="","",IFERROR(INDEX(Register!$B$2:$B$301,MATCH($B150,Register!$A$2:$A$301,0)),"Check asset ID"))</f>
        <v/>
      </c>
      <c r="D150" s="22" t="str">
        <f aca="false">IF($B150="","",IFERROR(INDEX(Register!$D$2:$D$301,MATCH($B150,Register!$A$2:$A$301,0)),""))</f>
        <v/>
      </c>
      <c r="E150" s="22" t="str">
        <f aca="false">IF($B150="","",IFERROR(INDEX(Register!$C$2:$C$301,MATCH($B150,Register!$A$2:$A$301,0)),""))</f>
        <v/>
      </c>
      <c r="F150" s="14"/>
      <c r="G150" s="23"/>
      <c r="H150" s="14"/>
      <c r="I150" s="14"/>
      <c r="J150" s="16"/>
      <c r="K150" s="14"/>
      <c r="L150" s="14"/>
    </row>
    <row r="151" customFormat="false" ht="15" hidden="false" customHeight="false" outlineLevel="0" collapsed="false">
      <c r="A151" s="15"/>
      <c r="B151" s="14"/>
      <c r="C151" s="22" t="str">
        <f aca="false">IF($B151="","",IFERROR(INDEX(Register!$B$2:$B$301,MATCH($B151,Register!$A$2:$A$301,0)),"Check asset ID"))</f>
        <v/>
      </c>
      <c r="D151" s="22" t="str">
        <f aca="false">IF($B151="","",IFERROR(INDEX(Register!$D$2:$D$301,MATCH($B151,Register!$A$2:$A$301,0)),""))</f>
        <v/>
      </c>
      <c r="E151" s="22" t="str">
        <f aca="false">IF($B151="","",IFERROR(INDEX(Register!$C$2:$C$301,MATCH($B151,Register!$A$2:$A$301,0)),""))</f>
        <v/>
      </c>
      <c r="F151" s="14"/>
      <c r="G151" s="23"/>
      <c r="H151" s="14"/>
      <c r="I151" s="14"/>
      <c r="J151" s="16"/>
      <c r="K151" s="14"/>
      <c r="L151" s="14"/>
    </row>
    <row r="152" customFormat="false" ht="15" hidden="false" customHeight="false" outlineLevel="0" collapsed="false">
      <c r="A152" s="15"/>
      <c r="B152" s="14"/>
      <c r="C152" s="22" t="str">
        <f aca="false">IF($B152="","",IFERROR(INDEX(Register!$B$2:$B$301,MATCH($B152,Register!$A$2:$A$301,0)),"Check asset ID"))</f>
        <v/>
      </c>
      <c r="D152" s="22" t="str">
        <f aca="false">IF($B152="","",IFERROR(INDEX(Register!$D$2:$D$301,MATCH($B152,Register!$A$2:$A$301,0)),""))</f>
        <v/>
      </c>
      <c r="E152" s="22" t="str">
        <f aca="false">IF($B152="","",IFERROR(INDEX(Register!$C$2:$C$301,MATCH($B152,Register!$A$2:$A$301,0)),""))</f>
        <v/>
      </c>
      <c r="F152" s="14"/>
      <c r="G152" s="23"/>
      <c r="H152" s="14"/>
      <c r="I152" s="14"/>
      <c r="J152" s="16"/>
      <c r="K152" s="14"/>
      <c r="L152" s="14"/>
    </row>
    <row r="153" customFormat="false" ht="15" hidden="false" customHeight="false" outlineLevel="0" collapsed="false">
      <c r="A153" s="15"/>
      <c r="B153" s="14"/>
      <c r="C153" s="22" t="str">
        <f aca="false">IF($B153="","",IFERROR(INDEX(Register!$B$2:$B$301,MATCH($B153,Register!$A$2:$A$301,0)),"Check asset ID"))</f>
        <v/>
      </c>
      <c r="D153" s="22" t="str">
        <f aca="false">IF($B153="","",IFERROR(INDEX(Register!$D$2:$D$301,MATCH($B153,Register!$A$2:$A$301,0)),""))</f>
        <v/>
      </c>
      <c r="E153" s="22" t="str">
        <f aca="false">IF($B153="","",IFERROR(INDEX(Register!$C$2:$C$301,MATCH($B153,Register!$A$2:$A$301,0)),""))</f>
        <v/>
      </c>
      <c r="F153" s="14"/>
      <c r="G153" s="23"/>
      <c r="H153" s="14"/>
      <c r="I153" s="14"/>
      <c r="J153" s="16"/>
      <c r="K153" s="14"/>
      <c r="L153" s="14"/>
    </row>
    <row r="154" customFormat="false" ht="15" hidden="false" customHeight="false" outlineLevel="0" collapsed="false">
      <c r="A154" s="15"/>
      <c r="B154" s="14"/>
      <c r="C154" s="22" t="str">
        <f aca="false">IF($B154="","",IFERROR(INDEX(Register!$B$2:$B$301,MATCH($B154,Register!$A$2:$A$301,0)),"Check asset ID"))</f>
        <v/>
      </c>
      <c r="D154" s="22" t="str">
        <f aca="false">IF($B154="","",IFERROR(INDEX(Register!$D$2:$D$301,MATCH($B154,Register!$A$2:$A$301,0)),""))</f>
        <v/>
      </c>
      <c r="E154" s="22" t="str">
        <f aca="false">IF($B154="","",IFERROR(INDEX(Register!$C$2:$C$301,MATCH($B154,Register!$A$2:$A$301,0)),""))</f>
        <v/>
      </c>
      <c r="F154" s="14"/>
      <c r="G154" s="23"/>
      <c r="H154" s="14"/>
      <c r="I154" s="14"/>
      <c r="J154" s="16"/>
      <c r="K154" s="14"/>
      <c r="L154" s="14"/>
    </row>
    <row r="155" customFormat="false" ht="15" hidden="false" customHeight="false" outlineLevel="0" collapsed="false">
      <c r="A155" s="15"/>
      <c r="B155" s="14"/>
      <c r="C155" s="22" t="str">
        <f aca="false">IF($B155="","",IFERROR(INDEX(Register!$B$2:$B$301,MATCH($B155,Register!$A$2:$A$301,0)),"Check asset ID"))</f>
        <v/>
      </c>
      <c r="D155" s="22" t="str">
        <f aca="false">IF($B155="","",IFERROR(INDEX(Register!$D$2:$D$301,MATCH($B155,Register!$A$2:$A$301,0)),""))</f>
        <v/>
      </c>
      <c r="E155" s="22" t="str">
        <f aca="false">IF($B155="","",IFERROR(INDEX(Register!$C$2:$C$301,MATCH($B155,Register!$A$2:$A$301,0)),""))</f>
        <v/>
      </c>
      <c r="F155" s="14"/>
      <c r="G155" s="23"/>
      <c r="H155" s="14"/>
      <c r="I155" s="14"/>
      <c r="J155" s="16"/>
      <c r="K155" s="14"/>
      <c r="L155" s="14"/>
    </row>
    <row r="156" customFormat="false" ht="15" hidden="false" customHeight="false" outlineLevel="0" collapsed="false">
      <c r="A156" s="15"/>
      <c r="B156" s="14"/>
      <c r="C156" s="22" t="str">
        <f aca="false">IF($B156="","",IFERROR(INDEX(Register!$B$2:$B$301,MATCH($B156,Register!$A$2:$A$301,0)),"Check asset ID"))</f>
        <v/>
      </c>
      <c r="D156" s="22" t="str">
        <f aca="false">IF($B156="","",IFERROR(INDEX(Register!$D$2:$D$301,MATCH($B156,Register!$A$2:$A$301,0)),""))</f>
        <v/>
      </c>
      <c r="E156" s="22" t="str">
        <f aca="false">IF($B156="","",IFERROR(INDEX(Register!$C$2:$C$301,MATCH($B156,Register!$A$2:$A$301,0)),""))</f>
        <v/>
      </c>
      <c r="F156" s="14"/>
      <c r="G156" s="23"/>
      <c r="H156" s="14"/>
      <c r="I156" s="14"/>
      <c r="J156" s="16"/>
      <c r="K156" s="14"/>
      <c r="L156" s="14"/>
    </row>
    <row r="157" customFormat="false" ht="15" hidden="false" customHeight="false" outlineLevel="0" collapsed="false">
      <c r="A157" s="15"/>
      <c r="B157" s="14"/>
      <c r="C157" s="22" t="str">
        <f aca="false">IF($B157="","",IFERROR(INDEX(Register!$B$2:$B$301,MATCH($B157,Register!$A$2:$A$301,0)),"Check asset ID"))</f>
        <v/>
      </c>
      <c r="D157" s="22" t="str">
        <f aca="false">IF($B157="","",IFERROR(INDEX(Register!$D$2:$D$301,MATCH($B157,Register!$A$2:$A$301,0)),""))</f>
        <v/>
      </c>
      <c r="E157" s="22" t="str">
        <f aca="false">IF($B157="","",IFERROR(INDEX(Register!$C$2:$C$301,MATCH($B157,Register!$A$2:$A$301,0)),""))</f>
        <v/>
      </c>
      <c r="F157" s="14"/>
      <c r="G157" s="23"/>
      <c r="H157" s="14"/>
      <c r="I157" s="14"/>
      <c r="J157" s="16"/>
      <c r="K157" s="14"/>
      <c r="L157" s="14"/>
    </row>
    <row r="158" customFormat="false" ht="15" hidden="false" customHeight="false" outlineLevel="0" collapsed="false">
      <c r="A158" s="15"/>
      <c r="B158" s="14"/>
      <c r="C158" s="22" t="str">
        <f aca="false">IF($B158="","",IFERROR(INDEX(Register!$B$2:$B$301,MATCH($B158,Register!$A$2:$A$301,0)),"Check asset ID"))</f>
        <v/>
      </c>
      <c r="D158" s="22" t="str">
        <f aca="false">IF($B158="","",IFERROR(INDEX(Register!$D$2:$D$301,MATCH($B158,Register!$A$2:$A$301,0)),""))</f>
        <v/>
      </c>
      <c r="E158" s="22" t="str">
        <f aca="false">IF($B158="","",IFERROR(INDEX(Register!$C$2:$C$301,MATCH($B158,Register!$A$2:$A$301,0)),""))</f>
        <v/>
      </c>
      <c r="F158" s="14"/>
      <c r="G158" s="23"/>
      <c r="H158" s="14"/>
      <c r="I158" s="14"/>
      <c r="J158" s="16"/>
      <c r="K158" s="14"/>
      <c r="L158" s="14"/>
    </row>
    <row r="159" customFormat="false" ht="15" hidden="false" customHeight="false" outlineLevel="0" collapsed="false">
      <c r="A159" s="15"/>
      <c r="B159" s="14"/>
      <c r="C159" s="22" t="str">
        <f aca="false">IF($B159="","",IFERROR(INDEX(Register!$B$2:$B$301,MATCH($B159,Register!$A$2:$A$301,0)),"Check asset ID"))</f>
        <v/>
      </c>
      <c r="D159" s="22" t="str">
        <f aca="false">IF($B159="","",IFERROR(INDEX(Register!$D$2:$D$301,MATCH($B159,Register!$A$2:$A$301,0)),""))</f>
        <v/>
      </c>
      <c r="E159" s="22" t="str">
        <f aca="false">IF($B159="","",IFERROR(INDEX(Register!$C$2:$C$301,MATCH($B159,Register!$A$2:$A$301,0)),""))</f>
        <v/>
      </c>
      <c r="F159" s="14"/>
      <c r="G159" s="23"/>
      <c r="H159" s="14"/>
      <c r="I159" s="14"/>
      <c r="J159" s="16"/>
      <c r="K159" s="14"/>
      <c r="L159" s="14"/>
    </row>
    <row r="160" customFormat="false" ht="15" hidden="false" customHeight="false" outlineLevel="0" collapsed="false">
      <c r="A160" s="15"/>
      <c r="B160" s="14"/>
      <c r="C160" s="22" t="str">
        <f aca="false">IF($B160="","",IFERROR(INDEX(Register!$B$2:$B$301,MATCH($B160,Register!$A$2:$A$301,0)),"Check asset ID"))</f>
        <v/>
      </c>
      <c r="D160" s="22" t="str">
        <f aca="false">IF($B160="","",IFERROR(INDEX(Register!$D$2:$D$301,MATCH($B160,Register!$A$2:$A$301,0)),""))</f>
        <v/>
      </c>
      <c r="E160" s="22" t="str">
        <f aca="false">IF($B160="","",IFERROR(INDEX(Register!$C$2:$C$301,MATCH($B160,Register!$A$2:$A$301,0)),""))</f>
        <v/>
      </c>
      <c r="F160" s="14"/>
      <c r="G160" s="23"/>
      <c r="H160" s="14"/>
      <c r="I160" s="14"/>
      <c r="J160" s="16"/>
      <c r="K160" s="14"/>
      <c r="L160" s="14"/>
    </row>
    <row r="161" customFormat="false" ht="15" hidden="false" customHeight="false" outlineLevel="0" collapsed="false">
      <c r="A161" s="15"/>
      <c r="B161" s="14"/>
      <c r="C161" s="22" t="str">
        <f aca="false">IF($B161="","",IFERROR(INDEX(Register!$B$2:$B$301,MATCH($B161,Register!$A$2:$A$301,0)),"Check asset ID"))</f>
        <v/>
      </c>
      <c r="D161" s="22" t="str">
        <f aca="false">IF($B161="","",IFERROR(INDEX(Register!$D$2:$D$301,MATCH($B161,Register!$A$2:$A$301,0)),""))</f>
        <v/>
      </c>
      <c r="E161" s="22" t="str">
        <f aca="false">IF($B161="","",IFERROR(INDEX(Register!$C$2:$C$301,MATCH($B161,Register!$A$2:$A$301,0)),""))</f>
        <v/>
      </c>
      <c r="F161" s="14"/>
      <c r="G161" s="23"/>
      <c r="H161" s="14"/>
      <c r="I161" s="14"/>
      <c r="J161" s="16"/>
      <c r="K161" s="14"/>
      <c r="L161" s="14"/>
    </row>
    <row r="162" customFormat="false" ht="15" hidden="false" customHeight="false" outlineLevel="0" collapsed="false">
      <c r="A162" s="15"/>
      <c r="B162" s="14"/>
      <c r="C162" s="22" t="str">
        <f aca="false">IF($B162="","",IFERROR(INDEX(Register!$B$2:$B$301,MATCH($B162,Register!$A$2:$A$301,0)),"Check asset ID"))</f>
        <v/>
      </c>
      <c r="D162" s="22" t="str">
        <f aca="false">IF($B162="","",IFERROR(INDEX(Register!$D$2:$D$301,MATCH($B162,Register!$A$2:$A$301,0)),""))</f>
        <v/>
      </c>
      <c r="E162" s="22" t="str">
        <f aca="false">IF($B162="","",IFERROR(INDEX(Register!$C$2:$C$301,MATCH($B162,Register!$A$2:$A$301,0)),""))</f>
        <v/>
      </c>
      <c r="F162" s="14"/>
      <c r="G162" s="23"/>
      <c r="H162" s="14"/>
      <c r="I162" s="14"/>
      <c r="J162" s="16"/>
      <c r="K162" s="14"/>
      <c r="L162" s="14"/>
    </row>
    <row r="163" customFormat="false" ht="15" hidden="false" customHeight="false" outlineLevel="0" collapsed="false">
      <c r="A163" s="15"/>
      <c r="B163" s="14"/>
      <c r="C163" s="22" t="str">
        <f aca="false">IF($B163="","",IFERROR(INDEX(Register!$B$2:$B$301,MATCH($B163,Register!$A$2:$A$301,0)),"Check asset ID"))</f>
        <v/>
      </c>
      <c r="D163" s="22" t="str">
        <f aca="false">IF($B163="","",IFERROR(INDEX(Register!$D$2:$D$301,MATCH($B163,Register!$A$2:$A$301,0)),""))</f>
        <v/>
      </c>
      <c r="E163" s="22" t="str">
        <f aca="false">IF($B163="","",IFERROR(INDEX(Register!$C$2:$C$301,MATCH($B163,Register!$A$2:$A$301,0)),""))</f>
        <v/>
      </c>
      <c r="F163" s="14"/>
      <c r="G163" s="23"/>
      <c r="H163" s="14"/>
      <c r="I163" s="14"/>
      <c r="J163" s="16"/>
      <c r="K163" s="14"/>
      <c r="L163" s="14"/>
    </row>
    <row r="164" customFormat="false" ht="15" hidden="false" customHeight="false" outlineLevel="0" collapsed="false">
      <c r="A164" s="15"/>
      <c r="B164" s="14"/>
      <c r="C164" s="22" t="str">
        <f aca="false">IF($B164="","",IFERROR(INDEX(Register!$B$2:$B$301,MATCH($B164,Register!$A$2:$A$301,0)),"Check asset ID"))</f>
        <v/>
      </c>
      <c r="D164" s="22" t="str">
        <f aca="false">IF($B164="","",IFERROR(INDEX(Register!$D$2:$D$301,MATCH($B164,Register!$A$2:$A$301,0)),""))</f>
        <v/>
      </c>
      <c r="E164" s="22" t="str">
        <f aca="false">IF($B164="","",IFERROR(INDEX(Register!$C$2:$C$301,MATCH($B164,Register!$A$2:$A$301,0)),""))</f>
        <v/>
      </c>
      <c r="F164" s="14"/>
      <c r="G164" s="23"/>
      <c r="H164" s="14"/>
      <c r="I164" s="14"/>
      <c r="J164" s="16"/>
      <c r="K164" s="14"/>
      <c r="L164" s="14"/>
    </row>
    <row r="165" customFormat="false" ht="15" hidden="false" customHeight="false" outlineLevel="0" collapsed="false">
      <c r="A165" s="15"/>
      <c r="B165" s="14"/>
      <c r="C165" s="22" t="str">
        <f aca="false">IF($B165="","",IFERROR(INDEX(Register!$B$2:$B$301,MATCH($B165,Register!$A$2:$A$301,0)),"Check asset ID"))</f>
        <v/>
      </c>
      <c r="D165" s="22" t="str">
        <f aca="false">IF($B165="","",IFERROR(INDEX(Register!$D$2:$D$301,MATCH($B165,Register!$A$2:$A$301,0)),""))</f>
        <v/>
      </c>
      <c r="E165" s="22" t="str">
        <f aca="false">IF($B165="","",IFERROR(INDEX(Register!$C$2:$C$301,MATCH($B165,Register!$A$2:$A$301,0)),""))</f>
        <v/>
      </c>
      <c r="F165" s="14"/>
      <c r="G165" s="23"/>
      <c r="H165" s="14"/>
      <c r="I165" s="14"/>
      <c r="J165" s="16"/>
      <c r="K165" s="14"/>
      <c r="L165" s="14"/>
    </row>
    <row r="166" customFormat="false" ht="15" hidden="false" customHeight="false" outlineLevel="0" collapsed="false">
      <c r="A166" s="15"/>
      <c r="B166" s="14"/>
      <c r="C166" s="22" t="str">
        <f aca="false">IF($B166="","",IFERROR(INDEX(Register!$B$2:$B$301,MATCH($B166,Register!$A$2:$A$301,0)),"Check asset ID"))</f>
        <v/>
      </c>
      <c r="D166" s="22" t="str">
        <f aca="false">IF($B166="","",IFERROR(INDEX(Register!$D$2:$D$301,MATCH($B166,Register!$A$2:$A$301,0)),""))</f>
        <v/>
      </c>
      <c r="E166" s="22" t="str">
        <f aca="false">IF($B166="","",IFERROR(INDEX(Register!$C$2:$C$301,MATCH($B166,Register!$A$2:$A$301,0)),""))</f>
        <v/>
      </c>
      <c r="F166" s="14"/>
      <c r="G166" s="23"/>
      <c r="H166" s="14"/>
      <c r="I166" s="14"/>
      <c r="J166" s="16"/>
      <c r="K166" s="14"/>
      <c r="L166" s="14"/>
    </row>
    <row r="167" customFormat="false" ht="15" hidden="false" customHeight="false" outlineLevel="0" collapsed="false">
      <c r="A167" s="15"/>
      <c r="B167" s="14"/>
      <c r="C167" s="22" t="str">
        <f aca="false">IF($B167="","",IFERROR(INDEX(Register!$B$2:$B$301,MATCH($B167,Register!$A$2:$A$301,0)),"Check asset ID"))</f>
        <v/>
      </c>
      <c r="D167" s="22" t="str">
        <f aca="false">IF($B167="","",IFERROR(INDEX(Register!$D$2:$D$301,MATCH($B167,Register!$A$2:$A$301,0)),""))</f>
        <v/>
      </c>
      <c r="E167" s="22" t="str">
        <f aca="false">IF($B167="","",IFERROR(INDEX(Register!$C$2:$C$301,MATCH($B167,Register!$A$2:$A$301,0)),""))</f>
        <v/>
      </c>
      <c r="F167" s="14"/>
      <c r="G167" s="23"/>
      <c r="H167" s="14"/>
      <c r="I167" s="14"/>
      <c r="J167" s="16"/>
      <c r="K167" s="14"/>
      <c r="L167" s="14"/>
    </row>
    <row r="168" customFormat="false" ht="15" hidden="false" customHeight="false" outlineLevel="0" collapsed="false">
      <c r="A168" s="15"/>
      <c r="B168" s="14"/>
      <c r="C168" s="22" t="str">
        <f aca="false">IF($B168="","",IFERROR(INDEX(Register!$B$2:$B$301,MATCH($B168,Register!$A$2:$A$301,0)),"Check asset ID"))</f>
        <v/>
      </c>
      <c r="D168" s="22" t="str">
        <f aca="false">IF($B168="","",IFERROR(INDEX(Register!$D$2:$D$301,MATCH($B168,Register!$A$2:$A$301,0)),""))</f>
        <v/>
      </c>
      <c r="E168" s="22" t="str">
        <f aca="false">IF($B168="","",IFERROR(INDEX(Register!$C$2:$C$301,MATCH($B168,Register!$A$2:$A$301,0)),""))</f>
        <v/>
      </c>
      <c r="F168" s="14"/>
      <c r="G168" s="23"/>
      <c r="H168" s="14"/>
      <c r="I168" s="14"/>
      <c r="J168" s="16"/>
      <c r="K168" s="14"/>
      <c r="L168" s="14"/>
    </row>
    <row r="169" customFormat="false" ht="15" hidden="false" customHeight="false" outlineLevel="0" collapsed="false">
      <c r="A169" s="15"/>
      <c r="B169" s="14"/>
      <c r="C169" s="22" t="str">
        <f aca="false">IF($B169="","",IFERROR(INDEX(Register!$B$2:$B$301,MATCH($B169,Register!$A$2:$A$301,0)),"Check asset ID"))</f>
        <v/>
      </c>
      <c r="D169" s="22" t="str">
        <f aca="false">IF($B169="","",IFERROR(INDEX(Register!$D$2:$D$301,MATCH($B169,Register!$A$2:$A$301,0)),""))</f>
        <v/>
      </c>
      <c r="E169" s="22" t="str">
        <f aca="false">IF($B169="","",IFERROR(INDEX(Register!$C$2:$C$301,MATCH($B169,Register!$A$2:$A$301,0)),""))</f>
        <v/>
      </c>
      <c r="F169" s="14"/>
      <c r="G169" s="23"/>
      <c r="H169" s="14"/>
      <c r="I169" s="14"/>
      <c r="J169" s="16"/>
      <c r="K169" s="14"/>
      <c r="L169" s="14"/>
    </row>
    <row r="170" customFormat="false" ht="15" hidden="false" customHeight="false" outlineLevel="0" collapsed="false">
      <c r="A170" s="15"/>
      <c r="B170" s="14"/>
      <c r="C170" s="22" t="str">
        <f aca="false">IF($B170="","",IFERROR(INDEX(Register!$B$2:$B$301,MATCH($B170,Register!$A$2:$A$301,0)),"Check asset ID"))</f>
        <v/>
      </c>
      <c r="D170" s="22" t="str">
        <f aca="false">IF($B170="","",IFERROR(INDEX(Register!$D$2:$D$301,MATCH($B170,Register!$A$2:$A$301,0)),""))</f>
        <v/>
      </c>
      <c r="E170" s="22" t="str">
        <f aca="false">IF($B170="","",IFERROR(INDEX(Register!$C$2:$C$301,MATCH($B170,Register!$A$2:$A$301,0)),""))</f>
        <v/>
      </c>
      <c r="F170" s="14"/>
      <c r="G170" s="23"/>
      <c r="H170" s="14"/>
      <c r="I170" s="14"/>
      <c r="J170" s="16"/>
      <c r="K170" s="14"/>
      <c r="L170" s="14"/>
    </row>
    <row r="171" customFormat="false" ht="15" hidden="false" customHeight="false" outlineLevel="0" collapsed="false">
      <c r="A171" s="15"/>
      <c r="B171" s="14"/>
      <c r="C171" s="22" t="str">
        <f aca="false">IF($B171="","",IFERROR(INDEX(Register!$B$2:$B$301,MATCH($B171,Register!$A$2:$A$301,0)),"Check asset ID"))</f>
        <v/>
      </c>
      <c r="D171" s="22" t="str">
        <f aca="false">IF($B171="","",IFERROR(INDEX(Register!$D$2:$D$301,MATCH($B171,Register!$A$2:$A$301,0)),""))</f>
        <v/>
      </c>
      <c r="E171" s="22" t="str">
        <f aca="false">IF($B171="","",IFERROR(INDEX(Register!$C$2:$C$301,MATCH($B171,Register!$A$2:$A$301,0)),""))</f>
        <v/>
      </c>
      <c r="F171" s="14"/>
      <c r="G171" s="23"/>
      <c r="H171" s="14"/>
      <c r="I171" s="14"/>
      <c r="J171" s="16"/>
      <c r="K171" s="14"/>
      <c r="L171" s="14"/>
    </row>
    <row r="172" customFormat="false" ht="15" hidden="false" customHeight="false" outlineLevel="0" collapsed="false">
      <c r="A172" s="15"/>
      <c r="B172" s="14"/>
      <c r="C172" s="22" t="str">
        <f aca="false">IF($B172="","",IFERROR(INDEX(Register!$B$2:$B$301,MATCH($B172,Register!$A$2:$A$301,0)),"Check asset ID"))</f>
        <v/>
      </c>
      <c r="D172" s="22" t="str">
        <f aca="false">IF($B172="","",IFERROR(INDEX(Register!$D$2:$D$301,MATCH($B172,Register!$A$2:$A$301,0)),""))</f>
        <v/>
      </c>
      <c r="E172" s="22" t="str">
        <f aca="false">IF($B172="","",IFERROR(INDEX(Register!$C$2:$C$301,MATCH($B172,Register!$A$2:$A$301,0)),""))</f>
        <v/>
      </c>
      <c r="F172" s="14"/>
      <c r="G172" s="23"/>
      <c r="H172" s="14"/>
      <c r="I172" s="14"/>
      <c r="J172" s="16"/>
      <c r="K172" s="14"/>
      <c r="L172" s="14"/>
    </row>
    <row r="173" customFormat="false" ht="15" hidden="false" customHeight="false" outlineLevel="0" collapsed="false">
      <c r="A173" s="15"/>
      <c r="B173" s="14"/>
      <c r="C173" s="22" t="str">
        <f aca="false">IF($B173="","",IFERROR(INDEX(Register!$B$2:$B$301,MATCH($B173,Register!$A$2:$A$301,0)),"Check asset ID"))</f>
        <v/>
      </c>
      <c r="D173" s="22" t="str">
        <f aca="false">IF($B173="","",IFERROR(INDEX(Register!$D$2:$D$301,MATCH($B173,Register!$A$2:$A$301,0)),""))</f>
        <v/>
      </c>
      <c r="E173" s="22" t="str">
        <f aca="false">IF($B173="","",IFERROR(INDEX(Register!$C$2:$C$301,MATCH($B173,Register!$A$2:$A$301,0)),""))</f>
        <v/>
      </c>
      <c r="F173" s="14"/>
      <c r="G173" s="23"/>
      <c r="H173" s="14"/>
      <c r="I173" s="14"/>
      <c r="J173" s="16"/>
      <c r="K173" s="14"/>
      <c r="L173" s="14"/>
    </row>
    <row r="174" customFormat="false" ht="15" hidden="false" customHeight="false" outlineLevel="0" collapsed="false">
      <c r="A174" s="15"/>
      <c r="B174" s="14"/>
      <c r="C174" s="22" t="str">
        <f aca="false">IF($B174="","",IFERROR(INDEX(Register!$B$2:$B$301,MATCH($B174,Register!$A$2:$A$301,0)),"Check asset ID"))</f>
        <v/>
      </c>
      <c r="D174" s="22" t="str">
        <f aca="false">IF($B174="","",IFERROR(INDEX(Register!$D$2:$D$301,MATCH($B174,Register!$A$2:$A$301,0)),""))</f>
        <v/>
      </c>
      <c r="E174" s="22" t="str">
        <f aca="false">IF($B174="","",IFERROR(INDEX(Register!$C$2:$C$301,MATCH($B174,Register!$A$2:$A$301,0)),""))</f>
        <v/>
      </c>
      <c r="F174" s="14"/>
      <c r="G174" s="23"/>
      <c r="H174" s="14"/>
      <c r="I174" s="14"/>
      <c r="J174" s="16"/>
      <c r="K174" s="14"/>
      <c r="L174" s="14"/>
    </row>
    <row r="175" customFormat="false" ht="15" hidden="false" customHeight="false" outlineLevel="0" collapsed="false">
      <c r="A175" s="15"/>
      <c r="B175" s="14"/>
      <c r="C175" s="22" t="str">
        <f aca="false">IF($B175="","",IFERROR(INDEX(Register!$B$2:$B$301,MATCH($B175,Register!$A$2:$A$301,0)),"Check asset ID"))</f>
        <v/>
      </c>
      <c r="D175" s="22" t="str">
        <f aca="false">IF($B175="","",IFERROR(INDEX(Register!$D$2:$D$301,MATCH($B175,Register!$A$2:$A$301,0)),""))</f>
        <v/>
      </c>
      <c r="E175" s="22" t="str">
        <f aca="false">IF($B175="","",IFERROR(INDEX(Register!$C$2:$C$301,MATCH($B175,Register!$A$2:$A$301,0)),""))</f>
        <v/>
      </c>
      <c r="F175" s="14"/>
      <c r="G175" s="23"/>
      <c r="H175" s="14"/>
      <c r="I175" s="14"/>
      <c r="J175" s="16"/>
      <c r="K175" s="14"/>
      <c r="L175" s="14"/>
    </row>
    <row r="176" customFormat="false" ht="15" hidden="false" customHeight="false" outlineLevel="0" collapsed="false">
      <c r="A176" s="15"/>
      <c r="B176" s="14"/>
      <c r="C176" s="22" t="str">
        <f aca="false">IF($B176="","",IFERROR(INDEX(Register!$B$2:$B$301,MATCH($B176,Register!$A$2:$A$301,0)),"Check asset ID"))</f>
        <v/>
      </c>
      <c r="D176" s="22" t="str">
        <f aca="false">IF($B176="","",IFERROR(INDEX(Register!$D$2:$D$301,MATCH($B176,Register!$A$2:$A$301,0)),""))</f>
        <v/>
      </c>
      <c r="E176" s="22" t="str">
        <f aca="false">IF($B176="","",IFERROR(INDEX(Register!$C$2:$C$301,MATCH($B176,Register!$A$2:$A$301,0)),""))</f>
        <v/>
      </c>
      <c r="F176" s="14"/>
      <c r="G176" s="23"/>
      <c r="H176" s="14"/>
      <c r="I176" s="14"/>
      <c r="J176" s="16"/>
      <c r="K176" s="14"/>
      <c r="L176" s="14"/>
    </row>
    <row r="177" customFormat="false" ht="15" hidden="false" customHeight="false" outlineLevel="0" collapsed="false">
      <c r="A177" s="15"/>
      <c r="B177" s="14"/>
      <c r="C177" s="22" t="str">
        <f aca="false">IF($B177="","",IFERROR(INDEX(Register!$B$2:$B$301,MATCH($B177,Register!$A$2:$A$301,0)),"Check asset ID"))</f>
        <v/>
      </c>
      <c r="D177" s="22" t="str">
        <f aca="false">IF($B177="","",IFERROR(INDEX(Register!$D$2:$D$301,MATCH($B177,Register!$A$2:$A$301,0)),""))</f>
        <v/>
      </c>
      <c r="E177" s="22" t="str">
        <f aca="false">IF($B177="","",IFERROR(INDEX(Register!$C$2:$C$301,MATCH($B177,Register!$A$2:$A$301,0)),""))</f>
        <v/>
      </c>
      <c r="F177" s="14"/>
      <c r="G177" s="23"/>
      <c r="H177" s="14"/>
      <c r="I177" s="14"/>
      <c r="J177" s="16"/>
      <c r="K177" s="14"/>
      <c r="L177" s="14"/>
    </row>
    <row r="178" customFormat="false" ht="15" hidden="false" customHeight="false" outlineLevel="0" collapsed="false">
      <c r="A178" s="15"/>
      <c r="B178" s="14"/>
      <c r="C178" s="22" t="str">
        <f aca="false">IF($B178="","",IFERROR(INDEX(Register!$B$2:$B$301,MATCH($B178,Register!$A$2:$A$301,0)),"Check asset ID"))</f>
        <v/>
      </c>
      <c r="D178" s="22" t="str">
        <f aca="false">IF($B178="","",IFERROR(INDEX(Register!$D$2:$D$301,MATCH($B178,Register!$A$2:$A$301,0)),""))</f>
        <v/>
      </c>
      <c r="E178" s="22" t="str">
        <f aca="false">IF($B178="","",IFERROR(INDEX(Register!$C$2:$C$301,MATCH($B178,Register!$A$2:$A$301,0)),""))</f>
        <v/>
      </c>
      <c r="F178" s="14"/>
      <c r="G178" s="23"/>
      <c r="H178" s="14"/>
      <c r="I178" s="14"/>
      <c r="J178" s="16"/>
      <c r="K178" s="14"/>
      <c r="L178" s="14"/>
    </row>
    <row r="179" customFormat="false" ht="15" hidden="false" customHeight="false" outlineLevel="0" collapsed="false">
      <c r="A179" s="15"/>
      <c r="B179" s="14"/>
      <c r="C179" s="22" t="str">
        <f aca="false">IF($B179="","",IFERROR(INDEX(Register!$B$2:$B$301,MATCH($B179,Register!$A$2:$A$301,0)),"Check asset ID"))</f>
        <v/>
      </c>
      <c r="D179" s="22" t="str">
        <f aca="false">IF($B179="","",IFERROR(INDEX(Register!$D$2:$D$301,MATCH($B179,Register!$A$2:$A$301,0)),""))</f>
        <v/>
      </c>
      <c r="E179" s="22" t="str">
        <f aca="false">IF($B179="","",IFERROR(INDEX(Register!$C$2:$C$301,MATCH($B179,Register!$A$2:$A$301,0)),""))</f>
        <v/>
      </c>
      <c r="F179" s="14"/>
      <c r="G179" s="23"/>
      <c r="H179" s="14"/>
      <c r="I179" s="14"/>
      <c r="J179" s="16"/>
      <c r="K179" s="14"/>
      <c r="L179" s="14"/>
    </row>
    <row r="180" customFormat="false" ht="15" hidden="false" customHeight="false" outlineLevel="0" collapsed="false">
      <c r="A180" s="15"/>
      <c r="B180" s="14"/>
      <c r="C180" s="22" t="str">
        <f aca="false">IF($B180="","",IFERROR(INDEX(Register!$B$2:$B$301,MATCH($B180,Register!$A$2:$A$301,0)),"Check asset ID"))</f>
        <v/>
      </c>
      <c r="D180" s="22" t="str">
        <f aca="false">IF($B180="","",IFERROR(INDEX(Register!$D$2:$D$301,MATCH($B180,Register!$A$2:$A$301,0)),""))</f>
        <v/>
      </c>
      <c r="E180" s="22" t="str">
        <f aca="false">IF($B180="","",IFERROR(INDEX(Register!$C$2:$C$301,MATCH($B180,Register!$A$2:$A$301,0)),""))</f>
        <v/>
      </c>
      <c r="F180" s="14"/>
      <c r="G180" s="23"/>
      <c r="H180" s="14"/>
      <c r="I180" s="14"/>
      <c r="J180" s="16"/>
      <c r="K180" s="14"/>
      <c r="L180" s="14"/>
    </row>
    <row r="181" customFormat="false" ht="15" hidden="false" customHeight="false" outlineLevel="0" collapsed="false">
      <c r="A181" s="15"/>
      <c r="B181" s="14"/>
      <c r="C181" s="22" t="str">
        <f aca="false">IF($B181="","",IFERROR(INDEX(Register!$B$2:$B$301,MATCH($B181,Register!$A$2:$A$301,0)),"Check asset ID"))</f>
        <v/>
      </c>
      <c r="D181" s="22" t="str">
        <f aca="false">IF($B181="","",IFERROR(INDEX(Register!$D$2:$D$301,MATCH($B181,Register!$A$2:$A$301,0)),""))</f>
        <v/>
      </c>
      <c r="E181" s="22" t="str">
        <f aca="false">IF($B181="","",IFERROR(INDEX(Register!$C$2:$C$301,MATCH($B181,Register!$A$2:$A$301,0)),""))</f>
        <v/>
      </c>
      <c r="F181" s="14"/>
      <c r="G181" s="23"/>
      <c r="H181" s="14"/>
      <c r="I181" s="14"/>
      <c r="J181" s="16"/>
      <c r="K181" s="14"/>
      <c r="L181" s="14"/>
    </row>
    <row r="182" customFormat="false" ht="15" hidden="false" customHeight="false" outlineLevel="0" collapsed="false">
      <c r="A182" s="15"/>
      <c r="B182" s="14"/>
      <c r="C182" s="22" t="str">
        <f aca="false">IF($B182="","",IFERROR(INDEX(Register!$B$2:$B$301,MATCH($B182,Register!$A$2:$A$301,0)),"Check asset ID"))</f>
        <v/>
      </c>
      <c r="D182" s="22" t="str">
        <f aca="false">IF($B182="","",IFERROR(INDEX(Register!$D$2:$D$301,MATCH($B182,Register!$A$2:$A$301,0)),""))</f>
        <v/>
      </c>
      <c r="E182" s="22" t="str">
        <f aca="false">IF($B182="","",IFERROR(INDEX(Register!$C$2:$C$301,MATCH($B182,Register!$A$2:$A$301,0)),""))</f>
        <v/>
      </c>
      <c r="F182" s="14"/>
      <c r="G182" s="23"/>
      <c r="H182" s="14"/>
      <c r="I182" s="14"/>
      <c r="J182" s="16"/>
      <c r="K182" s="14"/>
      <c r="L182" s="14"/>
    </row>
    <row r="183" customFormat="false" ht="15" hidden="false" customHeight="false" outlineLevel="0" collapsed="false">
      <c r="A183" s="15"/>
      <c r="B183" s="14"/>
      <c r="C183" s="22" t="str">
        <f aca="false">IF($B183="","",IFERROR(INDEX(Register!$B$2:$B$301,MATCH($B183,Register!$A$2:$A$301,0)),"Check asset ID"))</f>
        <v/>
      </c>
      <c r="D183" s="22" t="str">
        <f aca="false">IF($B183="","",IFERROR(INDEX(Register!$D$2:$D$301,MATCH($B183,Register!$A$2:$A$301,0)),""))</f>
        <v/>
      </c>
      <c r="E183" s="22" t="str">
        <f aca="false">IF($B183="","",IFERROR(INDEX(Register!$C$2:$C$301,MATCH($B183,Register!$A$2:$A$301,0)),""))</f>
        <v/>
      </c>
      <c r="F183" s="14"/>
      <c r="G183" s="23"/>
      <c r="H183" s="14"/>
      <c r="I183" s="14"/>
      <c r="J183" s="16"/>
      <c r="K183" s="14"/>
      <c r="L183" s="14"/>
    </row>
    <row r="184" customFormat="false" ht="15" hidden="false" customHeight="false" outlineLevel="0" collapsed="false">
      <c r="A184" s="15"/>
      <c r="B184" s="14"/>
      <c r="C184" s="22" t="str">
        <f aca="false">IF($B184="","",IFERROR(INDEX(Register!$B$2:$B$301,MATCH($B184,Register!$A$2:$A$301,0)),"Check asset ID"))</f>
        <v/>
      </c>
      <c r="D184" s="22" t="str">
        <f aca="false">IF($B184="","",IFERROR(INDEX(Register!$D$2:$D$301,MATCH($B184,Register!$A$2:$A$301,0)),""))</f>
        <v/>
      </c>
      <c r="E184" s="22" t="str">
        <f aca="false">IF($B184="","",IFERROR(INDEX(Register!$C$2:$C$301,MATCH($B184,Register!$A$2:$A$301,0)),""))</f>
        <v/>
      </c>
      <c r="F184" s="14"/>
      <c r="G184" s="23"/>
      <c r="H184" s="14"/>
      <c r="I184" s="14"/>
      <c r="J184" s="16"/>
      <c r="K184" s="14"/>
      <c r="L184" s="14"/>
    </row>
    <row r="185" customFormat="false" ht="15" hidden="false" customHeight="false" outlineLevel="0" collapsed="false">
      <c r="A185" s="15"/>
      <c r="B185" s="14"/>
      <c r="C185" s="22" t="str">
        <f aca="false">IF($B185="","",IFERROR(INDEX(Register!$B$2:$B$301,MATCH($B185,Register!$A$2:$A$301,0)),"Check asset ID"))</f>
        <v/>
      </c>
      <c r="D185" s="22" t="str">
        <f aca="false">IF($B185="","",IFERROR(INDEX(Register!$D$2:$D$301,MATCH($B185,Register!$A$2:$A$301,0)),""))</f>
        <v/>
      </c>
      <c r="E185" s="22" t="str">
        <f aca="false">IF($B185="","",IFERROR(INDEX(Register!$C$2:$C$301,MATCH($B185,Register!$A$2:$A$301,0)),""))</f>
        <v/>
      </c>
      <c r="F185" s="14"/>
      <c r="G185" s="23"/>
      <c r="H185" s="14"/>
      <c r="I185" s="14"/>
      <c r="J185" s="16"/>
      <c r="K185" s="14"/>
      <c r="L185" s="14"/>
    </row>
    <row r="186" customFormat="false" ht="15" hidden="false" customHeight="false" outlineLevel="0" collapsed="false">
      <c r="A186" s="15"/>
      <c r="B186" s="14"/>
      <c r="C186" s="22" t="str">
        <f aca="false">IF($B186="","",IFERROR(INDEX(Register!$B$2:$B$301,MATCH($B186,Register!$A$2:$A$301,0)),"Check asset ID"))</f>
        <v/>
      </c>
      <c r="D186" s="22" t="str">
        <f aca="false">IF($B186="","",IFERROR(INDEX(Register!$D$2:$D$301,MATCH($B186,Register!$A$2:$A$301,0)),""))</f>
        <v/>
      </c>
      <c r="E186" s="22" t="str">
        <f aca="false">IF($B186="","",IFERROR(INDEX(Register!$C$2:$C$301,MATCH($B186,Register!$A$2:$A$301,0)),""))</f>
        <v/>
      </c>
      <c r="F186" s="14"/>
      <c r="G186" s="23"/>
      <c r="H186" s="14"/>
      <c r="I186" s="14"/>
      <c r="J186" s="16"/>
      <c r="K186" s="14"/>
      <c r="L186" s="14"/>
    </row>
    <row r="187" customFormat="false" ht="15" hidden="false" customHeight="false" outlineLevel="0" collapsed="false">
      <c r="A187" s="15"/>
      <c r="B187" s="14"/>
      <c r="C187" s="22" t="str">
        <f aca="false">IF($B187="","",IFERROR(INDEX(Register!$B$2:$B$301,MATCH($B187,Register!$A$2:$A$301,0)),"Check asset ID"))</f>
        <v/>
      </c>
      <c r="D187" s="22" t="str">
        <f aca="false">IF($B187="","",IFERROR(INDEX(Register!$D$2:$D$301,MATCH($B187,Register!$A$2:$A$301,0)),""))</f>
        <v/>
      </c>
      <c r="E187" s="22" t="str">
        <f aca="false">IF($B187="","",IFERROR(INDEX(Register!$C$2:$C$301,MATCH($B187,Register!$A$2:$A$301,0)),""))</f>
        <v/>
      </c>
      <c r="F187" s="14"/>
      <c r="G187" s="23"/>
      <c r="H187" s="14"/>
      <c r="I187" s="14"/>
      <c r="J187" s="16"/>
      <c r="K187" s="14"/>
      <c r="L187" s="14"/>
    </row>
    <row r="188" customFormat="false" ht="15" hidden="false" customHeight="false" outlineLevel="0" collapsed="false">
      <c r="A188" s="15"/>
      <c r="B188" s="14"/>
      <c r="C188" s="22" t="str">
        <f aca="false">IF($B188="","",IFERROR(INDEX(Register!$B$2:$B$301,MATCH($B188,Register!$A$2:$A$301,0)),"Check asset ID"))</f>
        <v/>
      </c>
      <c r="D188" s="22" t="str">
        <f aca="false">IF($B188="","",IFERROR(INDEX(Register!$D$2:$D$301,MATCH($B188,Register!$A$2:$A$301,0)),""))</f>
        <v/>
      </c>
      <c r="E188" s="22" t="str">
        <f aca="false">IF($B188="","",IFERROR(INDEX(Register!$C$2:$C$301,MATCH($B188,Register!$A$2:$A$301,0)),""))</f>
        <v/>
      </c>
      <c r="F188" s="14"/>
      <c r="G188" s="23"/>
      <c r="H188" s="14"/>
      <c r="I188" s="14"/>
      <c r="J188" s="16"/>
      <c r="K188" s="14"/>
      <c r="L188" s="14"/>
    </row>
    <row r="189" customFormat="false" ht="15" hidden="false" customHeight="false" outlineLevel="0" collapsed="false">
      <c r="A189" s="15"/>
      <c r="B189" s="14"/>
      <c r="C189" s="22" t="str">
        <f aca="false">IF($B189="","",IFERROR(INDEX(Register!$B$2:$B$301,MATCH($B189,Register!$A$2:$A$301,0)),"Check asset ID"))</f>
        <v/>
      </c>
      <c r="D189" s="22" t="str">
        <f aca="false">IF($B189="","",IFERROR(INDEX(Register!$D$2:$D$301,MATCH($B189,Register!$A$2:$A$301,0)),""))</f>
        <v/>
      </c>
      <c r="E189" s="22" t="str">
        <f aca="false">IF($B189="","",IFERROR(INDEX(Register!$C$2:$C$301,MATCH($B189,Register!$A$2:$A$301,0)),""))</f>
        <v/>
      </c>
      <c r="F189" s="14"/>
      <c r="G189" s="23"/>
      <c r="H189" s="14"/>
      <c r="I189" s="14"/>
      <c r="J189" s="16"/>
      <c r="K189" s="14"/>
      <c r="L189" s="14"/>
    </row>
    <row r="190" customFormat="false" ht="15" hidden="false" customHeight="false" outlineLevel="0" collapsed="false">
      <c r="A190" s="15"/>
      <c r="B190" s="14"/>
      <c r="C190" s="22" t="str">
        <f aca="false">IF($B190="","",IFERROR(INDEX(Register!$B$2:$B$301,MATCH($B190,Register!$A$2:$A$301,0)),"Check asset ID"))</f>
        <v/>
      </c>
      <c r="D190" s="22" t="str">
        <f aca="false">IF($B190="","",IFERROR(INDEX(Register!$D$2:$D$301,MATCH($B190,Register!$A$2:$A$301,0)),""))</f>
        <v/>
      </c>
      <c r="E190" s="22" t="str">
        <f aca="false">IF($B190="","",IFERROR(INDEX(Register!$C$2:$C$301,MATCH($B190,Register!$A$2:$A$301,0)),""))</f>
        <v/>
      </c>
      <c r="F190" s="14"/>
      <c r="G190" s="23"/>
      <c r="H190" s="14"/>
      <c r="I190" s="14"/>
      <c r="J190" s="16"/>
      <c r="K190" s="14"/>
      <c r="L190" s="14"/>
    </row>
    <row r="191" customFormat="false" ht="15" hidden="false" customHeight="false" outlineLevel="0" collapsed="false">
      <c r="A191" s="15"/>
      <c r="B191" s="14"/>
      <c r="C191" s="22" t="str">
        <f aca="false">IF($B191="","",IFERROR(INDEX(Register!$B$2:$B$301,MATCH($B191,Register!$A$2:$A$301,0)),"Check asset ID"))</f>
        <v/>
      </c>
      <c r="D191" s="22" t="str">
        <f aca="false">IF($B191="","",IFERROR(INDEX(Register!$D$2:$D$301,MATCH($B191,Register!$A$2:$A$301,0)),""))</f>
        <v/>
      </c>
      <c r="E191" s="22" t="str">
        <f aca="false">IF($B191="","",IFERROR(INDEX(Register!$C$2:$C$301,MATCH($B191,Register!$A$2:$A$301,0)),""))</f>
        <v/>
      </c>
      <c r="F191" s="14"/>
      <c r="G191" s="23"/>
      <c r="H191" s="14"/>
      <c r="I191" s="14"/>
      <c r="J191" s="16"/>
      <c r="K191" s="14"/>
      <c r="L191" s="14"/>
    </row>
    <row r="192" customFormat="false" ht="15" hidden="false" customHeight="false" outlineLevel="0" collapsed="false">
      <c r="A192" s="15"/>
      <c r="B192" s="14"/>
      <c r="C192" s="22" t="str">
        <f aca="false">IF($B192="","",IFERROR(INDEX(Register!$B$2:$B$301,MATCH($B192,Register!$A$2:$A$301,0)),"Check asset ID"))</f>
        <v/>
      </c>
      <c r="D192" s="22" t="str">
        <f aca="false">IF($B192="","",IFERROR(INDEX(Register!$D$2:$D$301,MATCH($B192,Register!$A$2:$A$301,0)),""))</f>
        <v/>
      </c>
      <c r="E192" s="22" t="str">
        <f aca="false">IF($B192="","",IFERROR(INDEX(Register!$C$2:$C$301,MATCH($B192,Register!$A$2:$A$301,0)),""))</f>
        <v/>
      </c>
      <c r="F192" s="14"/>
      <c r="G192" s="23"/>
      <c r="H192" s="14"/>
      <c r="I192" s="14"/>
      <c r="J192" s="16"/>
      <c r="K192" s="14"/>
      <c r="L192" s="14"/>
    </row>
    <row r="193" customFormat="false" ht="15" hidden="false" customHeight="false" outlineLevel="0" collapsed="false">
      <c r="A193" s="15"/>
      <c r="B193" s="14"/>
      <c r="C193" s="22" t="str">
        <f aca="false">IF($B193="","",IFERROR(INDEX(Register!$B$2:$B$301,MATCH($B193,Register!$A$2:$A$301,0)),"Check asset ID"))</f>
        <v/>
      </c>
      <c r="D193" s="22" t="str">
        <f aca="false">IF($B193="","",IFERROR(INDEX(Register!$D$2:$D$301,MATCH($B193,Register!$A$2:$A$301,0)),""))</f>
        <v/>
      </c>
      <c r="E193" s="22" t="str">
        <f aca="false">IF($B193="","",IFERROR(INDEX(Register!$C$2:$C$301,MATCH($B193,Register!$A$2:$A$301,0)),""))</f>
        <v/>
      </c>
      <c r="F193" s="14"/>
      <c r="G193" s="23"/>
      <c r="H193" s="14"/>
      <c r="I193" s="14"/>
      <c r="J193" s="16"/>
      <c r="K193" s="14"/>
      <c r="L193" s="14"/>
    </row>
    <row r="194" customFormat="false" ht="15" hidden="false" customHeight="false" outlineLevel="0" collapsed="false">
      <c r="A194" s="15"/>
      <c r="B194" s="14"/>
      <c r="C194" s="22" t="str">
        <f aca="false">IF($B194="","",IFERROR(INDEX(Register!$B$2:$B$301,MATCH($B194,Register!$A$2:$A$301,0)),"Check asset ID"))</f>
        <v/>
      </c>
      <c r="D194" s="22" t="str">
        <f aca="false">IF($B194="","",IFERROR(INDEX(Register!$D$2:$D$301,MATCH($B194,Register!$A$2:$A$301,0)),""))</f>
        <v/>
      </c>
      <c r="E194" s="22" t="str">
        <f aca="false">IF($B194="","",IFERROR(INDEX(Register!$C$2:$C$301,MATCH($B194,Register!$A$2:$A$301,0)),""))</f>
        <v/>
      </c>
      <c r="F194" s="14"/>
      <c r="G194" s="23"/>
      <c r="H194" s="14"/>
      <c r="I194" s="14"/>
      <c r="J194" s="16"/>
      <c r="K194" s="14"/>
      <c r="L194" s="14"/>
    </row>
    <row r="195" customFormat="false" ht="15" hidden="false" customHeight="false" outlineLevel="0" collapsed="false">
      <c r="A195" s="15"/>
      <c r="B195" s="14"/>
      <c r="C195" s="22" t="str">
        <f aca="false">IF($B195="","",IFERROR(INDEX(Register!$B$2:$B$301,MATCH($B195,Register!$A$2:$A$301,0)),"Check asset ID"))</f>
        <v/>
      </c>
      <c r="D195" s="22" t="str">
        <f aca="false">IF($B195="","",IFERROR(INDEX(Register!$D$2:$D$301,MATCH($B195,Register!$A$2:$A$301,0)),""))</f>
        <v/>
      </c>
      <c r="E195" s="22" t="str">
        <f aca="false">IF($B195="","",IFERROR(INDEX(Register!$C$2:$C$301,MATCH($B195,Register!$A$2:$A$301,0)),""))</f>
        <v/>
      </c>
      <c r="F195" s="14"/>
      <c r="G195" s="23"/>
      <c r="H195" s="14"/>
      <c r="I195" s="14"/>
      <c r="J195" s="16"/>
      <c r="K195" s="14"/>
      <c r="L195" s="14"/>
    </row>
    <row r="196" customFormat="false" ht="15" hidden="false" customHeight="false" outlineLevel="0" collapsed="false">
      <c r="A196" s="15"/>
      <c r="B196" s="14"/>
      <c r="C196" s="22" t="str">
        <f aca="false">IF($B196="","",IFERROR(INDEX(Register!$B$2:$B$301,MATCH($B196,Register!$A$2:$A$301,0)),"Check asset ID"))</f>
        <v/>
      </c>
      <c r="D196" s="22" t="str">
        <f aca="false">IF($B196="","",IFERROR(INDEX(Register!$D$2:$D$301,MATCH($B196,Register!$A$2:$A$301,0)),""))</f>
        <v/>
      </c>
      <c r="E196" s="22" t="str">
        <f aca="false">IF($B196="","",IFERROR(INDEX(Register!$C$2:$C$301,MATCH($B196,Register!$A$2:$A$301,0)),""))</f>
        <v/>
      </c>
      <c r="F196" s="14"/>
      <c r="G196" s="23"/>
      <c r="H196" s="14"/>
      <c r="I196" s="14"/>
      <c r="J196" s="16"/>
      <c r="K196" s="14"/>
      <c r="L196" s="14"/>
    </row>
    <row r="197" customFormat="false" ht="15" hidden="false" customHeight="false" outlineLevel="0" collapsed="false">
      <c r="A197" s="15"/>
      <c r="B197" s="14"/>
      <c r="C197" s="22" t="str">
        <f aca="false">IF($B197="","",IFERROR(INDEX(Register!$B$2:$B$301,MATCH($B197,Register!$A$2:$A$301,0)),"Check asset ID"))</f>
        <v/>
      </c>
      <c r="D197" s="22" t="str">
        <f aca="false">IF($B197="","",IFERROR(INDEX(Register!$D$2:$D$301,MATCH($B197,Register!$A$2:$A$301,0)),""))</f>
        <v/>
      </c>
      <c r="E197" s="22" t="str">
        <f aca="false">IF($B197="","",IFERROR(INDEX(Register!$C$2:$C$301,MATCH($B197,Register!$A$2:$A$301,0)),""))</f>
        <v/>
      </c>
      <c r="F197" s="14"/>
      <c r="G197" s="23"/>
      <c r="H197" s="14"/>
      <c r="I197" s="14"/>
      <c r="J197" s="16"/>
      <c r="K197" s="14"/>
      <c r="L197" s="14"/>
    </row>
    <row r="198" customFormat="false" ht="15" hidden="false" customHeight="false" outlineLevel="0" collapsed="false">
      <c r="A198" s="15"/>
      <c r="B198" s="14"/>
      <c r="C198" s="22" t="str">
        <f aca="false">IF($B198="","",IFERROR(INDEX(Register!$B$2:$B$301,MATCH($B198,Register!$A$2:$A$301,0)),"Check asset ID"))</f>
        <v/>
      </c>
      <c r="D198" s="22" t="str">
        <f aca="false">IF($B198="","",IFERROR(INDEX(Register!$D$2:$D$301,MATCH($B198,Register!$A$2:$A$301,0)),""))</f>
        <v/>
      </c>
      <c r="E198" s="22" t="str">
        <f aca="false">IF($B198="","",IFERROR(INDEX(Register!$C$2:$C$301,MATCH($B198,Register!$A$2:$A$301,0)),""))</f>
        <v/>
      </c>
      <c r="F198" s="14"/>
      <c r="G198" s="23"/>
      <c r="H198" s="14"/>
      <c r="I198" s="14"/>
      <c r="J198" s="16"/>
      <c r="K198" s="14"/>
      <c r="L198" s="14"/>
    </row>
    <row r="199" customFormat="false" ht="15" hidden="false" customHeight="false" outlineLevel="0" collapsed="false">
      <c r="A199" s="15"/>
      <c r="B199" s="14"/>
      <c r="C199" s="22" t="str">
        <f aca="false">IF($B199="","",IFERROR(INDEX(Register!$B$2:$B$301,MATCH($B199,Register!$A$2:$A$301,0)),"Check asset ID"))</f>
        <v/>
      </c>
      <c r="D199" s="22" t="str">
        <f aca="false">IF($B199="","",IFERROR(INDEX(Register!$D$2:$D$301,MATCH($B199,Register!$A$2:$A$301,0)),""))</f>
        <v/>
      </c>
      <c r="E199" s="22" t="str">
        <f aca="false">IF($B199="","",IFERROR(INDEX(Register!$C$2:$C$301,MATCH($B199,Register!$A$2:$A$301,0)),""))</f>
        <v/>
      </c>
      <c r="F199" s="14"/>
      <c r="G199" s="23"/>
      <c r="H199" s="14"/>
      <c r="I199" s="14"/>
      <c r="J199" s="16"/>
      <c r="K199" s="14"/>
      <c r="L199" s="14"/>
    </row>
    <row r="200" customFormat="false" ht="15" hidden="false" customHeight="false" outlineLevel="0" collapsed="false">
      <c r="A200" s="15"/>
      <c r="B200" s="14"/>
      <c r="C200" s="22" t="str">
        <f aca="false">IF($B200="","",IFERROR(INDEX(Register!$B$2:$B$301,MATCH($B200,Register!$A$2:$A$301,0)),"Check asset ID"))</f>
        <v/>
      </c>
      <c r="D200" s="22" t="str">
        <f aca="false">IF($B200="","",IFERROR(INDEX(Register!$D$2:$D$301,MATCH($B200,Register!$A$2:$A$301,0)),""))</f>
        <v/>
      </c>
      <c r="E200" s="22" t="str">
        <f aca="false">IF($B200="","",IFERROR(INDEX(Register!$C$2:$C$301,MATCH($B200,Register!$A$2:$A$301,0)),""))</f>
        <v/>
      </c>
      <c r="F200" s="14"/>
      <c r="G200" s="23"/>
      <c r="H200" s="14"/>
      <c r="I200" s="14"/>
      <c r="J200" s="16"/>
      <c r="K200" s="14"/>
      <c r="L200" s="14"/>
    </row>
    <row r="201" customFormat="false" ht="15" hidden="false" customHeight="false" outlineLevel="0" collapsed="false">
      <c r="A201" s="15"/>
      <c r="B201" s="14"/>
      <c r="C201" s="22" t="str">
        <f aca="false">IF($B201="","",IFERROR(INDEX(Register!$B$2:$B$301,MATCH($B201,Register!$A$2:$A$301,0)),"Check asset ID"))</f>
        <v/>
      </c>
      <c r="D201" s="22" t="str">
        <f aca="false">IF($B201="","",IFERROR(INDEX(Register!$D$2:$D$301,MATCH($B201,Register!$A$2:$A$301,0)),""))</f>
        <v/>
      </c>
      <c r="E201" s="22" t="str">
        <f aca="false">IF($B201="","",IFERROR(INDEX(Register!$C$2:$C$301,MATCH($B201,Register!$A$2:$A$301,0)),""))</f>
        <v/>
      </c>
      <c r="F201" s="14"/>
      <c r="G201" s="23"/>
      <c r="H201" s="14"/>
      <c r="I201" s="14"/>
      <c r="J201" s="16"/>
      <c r="K201" s="14"/>
      <c r="L201" s="14"/>
    </row>
    <row r="202" customFormat="false" ht="15" hidden="false" customHeight="false" outlineLevel="0" collapsed="false">
      <c r="A202" s="15"/>
      <c r="B202" s="14"/>
      <c r="C202" s="22" t="str">
        <f aca="false">IF($B202="","",IFERROR(INDEX(Register!$B$2:$B$301,MATCH($B202,Register!$A$2:$A$301,0)),"Check asset ID"))</f>
        <v/>
      </c>
      <c r="D202" s="22" t="str">
        <f aca="false">IF($B202="","",IFERROR(INDEX(Register!$D$2:$D$301,MATCH($B202,Register!$A$2:$A$301,0)),""))</f>
        <v/>
      </c>
      <c r="E202" s="22" t="str">
        <f aca="false">IF($B202="","",IFERROR(INDEX(Register!$C$2:$C$301,MATCH($B202,Register!$A$2:$A$301,0)),""))</f>
        <v/>
      </c>
      <c r="F202" s="14"/>
      <c r="G202" s="23"/>
      <c r="H202" s="14"/>
      <c r="I202" s="14"/>
      <c r="J202" s="16"/>
      <c r="K202" s="14"/>
      <c r="L202" s="14"/>
    </row>
    <row r="203" customFormat="false" ht="15" hidden="false" customHeight="false" outlineLevel="0" collapsed="false">
      <c r="A203" s="15"/>
      <c r="B203" s="14"/>
      <c r="C203" s="22" t="str">
        <f aca="false">IF($B203="","",IFERROR(INDEX(Register!$B$2:$B$301,MATCH($B203,Register!$A$2:$A$301,0)),"Check asset ID"))</f>
        <v/>
      </c>
      <c r="D203" s="22" t="str">
        <f aca="false">IF($B203="","",IFERROR(INDEX(Register!$D$2:$D$301,MATCH($B203,Register!$A$2:$A$301,0)),""))</f>
        <v/>
      </c>
      <c r="E203" s="22" t="str">
        <f aca="false">IF($B203="","",IFERROR(INDEX(Register!$C$2:$C$301,MATCH($B203,Register!$A$2:$A$301,0)),""))</f>
        <v/>
      </c>
      <c r="F203" s="14"/>
      <c r="G203" s="23"/>
      <c r="H203" s="14"/>
      <c r="I203" s="14"/>
      <c r="J203" s="16"/>
      <c r="K203" s="14"/>
      <c r="L203" s="14"/>
    </row>
    <row r="204" customFormat="false" ht="15" hidden="false" customHeight="false" outlineLevel="0" collapsed="false">
      <c r="A204" s="15"/>
      <c r="B204" s="14"/>
      <c r="C204" s="22" t="str">
        <f aca="false">IF($B204="","",IFERROR(INDEX(Register!$B$2:$B$301,MATCH($B204,Register!$A$2:$A$301,0)),"Check asset ID"))</f>
        <v/>
      </c>
      <c r="D204" s="22" t="str">
        <f aca="false">IF($B204="","",IFERROR(INDEX(Register!$D$2:$D$301,MATCH($B204,Register!$A$2:$A$301,0)),""))</f>
        <v/>
      </c>
      <c r="E204" s="22" t="str">
        <f aca="false">IF($B204="","",IFERROR(INDEX(Register!$C$2:$C$301,MATCH($B204,Register!$A$2:$A$301,0)),""))</f>
        <v/>
      </c>
      <c r="F204" s="14"/>
      <c r="G204" s="23"/>
      <c r="H204" s="14"/>
      <c r="I204" s="14"/>
      <c r="J204" s="16"/>
      <c r="K204" s="14"/>
      <c r="L204" s="14"/>
    </row>
    <row r="205" customFormat="false" ht="15" hidden="false" customHeight="false" outlineLevel="0" collapsed="false">
      <c r="A205" s="15"/>
      <c r="B205" s="14"/>
      <c r="C205" s="22" t="str">
        <f aca="false">IF($B205="","",IFERROR(INDEX(Register!$B$2:$B$301,MATCH($B205,Register!$A$2:$A$301,0)),"Check asset ID"))</f>
        <v/>
      </c>
      <c r="D205" s="22" t="str">
        <f aca="false">IF($B205="","",IFERROR(INDEX(Register!$D$2:$D$301,MATCH($B205,Register!$A$2:$A$301,0)),""))</f>
        <v/>
      </c>
      <c r="E205" s="22" t="str">
        <f aca="false">IF($B205="","",IFERROR(INDEX(Register!$C$2:$C$301,MATCH($B205,Register!$A$2:$A$301,0)),""))</f>
        <v/>
      </c>
      <c r="F205" s="14"/>
      <c r="G205" s="23"/>
      <c r="H205" s="14"/>
      <c r="I205" s="14"/>
      <c r="J205" s="16"/>
      <c r="K205" s="14"/>
      <c r="L205" s="14"/>
    </row>
    <row r="206" customFormat="false" ht="15" hidden="false" customHeight="false" outlineLevel="0" collapsed="false">
      <c r="A206" s="15"/>
      <c r="B206" s="14"/>
      <c r="C206" s="22" t="str">
        <f aca="false">IF($B206="","",IFERROR(INDEX(Register!$B$2:$B$301,MATCH($B206,Register!$A$2:$A$301,0)),"Check asset ID"))</f>
        <v/>
      </c>
      <c r="D206" s="22" t="str">
        <f aca="false">IF($B206="","",IFERROR(INDEX(Register!$D$2:$D$301,MATCH($B206,Register!$A$2:$A$301,0)),""))</f>
        <v/>
      </c>
      <c r="E206" s="22" t="str">
        <f aca="false">IF($B206="","",IFERROR(INDEX(Register!$C$2:$C$301,MATCH($B206,Register!$A$2:$A$301,0)),""))</f>
        <v/>
      </c>
      <c r="F206" s="14"/>
      <c r="G206" s="23"/>
      <c r="H206" s="14"/>
      <c r="I206" s="14"/>
      <c r="J206" s="16"/>
      <c r="K206" s="14"/>
      <c r="L206" s="14"/>
    </row>
    <row r="207" customFormat="false" ht="15" hidden="false" customHeight="false" outlineLevel="0" collapsed="false">
      <c r="A207" s="15"/>
      <c r="B207" s="14"/>
      <c r="C207" s="22" t="str">
        <f aca="false">IF($B207="","",IFERROR(INDEX(Register!$B$2:$B$301,MATCH($B207,Register!$A$2:$A$301,0)),"Check asset ID"))</f>
        <v/>
      </c>
      <c r="D207" s="22" t="str">
        <f aca="false">IF($B207="","",IFERROR(INDEX(Register!$D$2:$D$301,MATCH($B207,Register!$A$2:$A$301,0)),""))</f>
        <v/>
      </c>
      <c r="E207" s="22" t="str">
        <f aca="false">IF($B207="","",IFERROR(INDEX(Register!$C$2:$C$301,MATCH($B207,Register!$A$2:$A$301,0)),""))</f>
        <v/>
      </c>
      <c r="F207" s="14"/>
      <c r="G207" s="23"/>
      <c r="H207" s="14"/>
      <c r="I207" s="14"/>
      <c r="J207" s="16"/>
      <c r="K207" s="14"/>
      <c r="L207" s="14"/>
    </row>
    <row r="208" customFormat="false" ht="15" hidden="false" customHeight="false" outlineLevel="0" collapsed="false">
      <c r="A208" s="15"/>
      <c r="B208" s="14"/>
      <c r="C208" s="22" t="str">
        <f aca="false">IF($B208="","",IFERROR(INDEX(Register!$B$2:$B$301,MATCH($B208,Register!$A$2:$A$301,0)),"Check asset ID"))</f>
        <v/>
      </c>
      <c r="D208" s="22" t="str">
        <f aca="false">IF($B208="","",IFERROR(INDEX(Register!$D$2:$D$301,MATCH($B208,Register!$A$2:$A$301,0)),""))</f>
        <v/>
      </c>
      <c r="E208" s="22" t="str">
        <f aca="false">IF($B208="","",IFERROR(INDEX(Register!$C$2:$C$301,MATCH($B208,Register!$A$2:$A$301,0)),""))</f>
        <v/>
      </c>
      <c r="F208" s="14"/>
      <c r="G208" s="23"/>
      <c r="H208" s="14"/>
      <c r="I208" s="14"/>
      <c r="J208" s="16"/>
      <c r="K208" s="14"/>
      <c r="L208" s="14"/>
    </row>
    <row r="209" customFormat="false" ht="15" hidden="false" customHeight="false" outlineLevel="0" collapsed="false">
      <c r="A209" s="15"/>
      <c r="B209" s="14"/>
      <c r="C209" s="22" t="str">
        <f aca="false">IF($B209="","",IFERROR(INDEX(Register!$B$2:$B$301,MATCH($B209,Register!$A$2:$A$301,0)),"Check asset ID"))</f>
        <v/>
      </c>
      <c r="D209" s="22" t="str">
        <f aca="false">IF($B209="","",IFERROR(INDEX(Register!$D$2:$D$301,MATCH($B209,Register!$A$2:$A$301,0)),""))</f>
        <v/>
      </c>
      <c r="E209" s="22" t="str">
        <f aca="false">IF($B209="","",IFERROR(INDEX(Register!$C$2:$C$301,MATCH($B209,Register!$A$2:$A$301,0)),""))</f>
        <v/>
      </c>
      <c r="F209" s="14"/>
      <c r="G209" s="23"/>
      <c r="H209" s="14"/>
      <c r="I209" s="14"/>
      <c r="J209" s="16"/>
      <c r="K209" s="14"/>
      <c r="L209" s="14"/>
    </row>
    <row r="210" customFormat="false" ht="15" hidden="false" customHeight="false" outlineLevel="0" collapsed="false">
      <c r="A210" s="15"/>
      <c r="B210" s="14"/>
      <c r="C210" s="22" t="str">
        <f aca="false">IF($B210="","",IFERROR(INDEX(Register!$B$2:$B$301,MATCH($B210,Register!$A$2:$A$301,0)),"Check asset ID"))</f>
        <v/>
      </c>
      <c r="D210" s="22" t="str">
        <f aca="false">IF($B210="","",IFERROR(INDEX(Register!$D$2:$D$301,MATCH($B210,Register!$A$2:$A$301,0)),""))</f>
        <v/>
      </c>
      <c r="E210" s="22" t="str">
        <f aca="false">IF($B210="","",IFERROR(INDEX(Register!$C$2:$C$301,MATCH($B210,Register!$A$2:$A$301,0)),""))</f>
        <v/>
      </c>
      <c r="F210" s="14"/>
      <c r="G210" s="23"/>
      <c r="H210" s="14"/>
      <c r="I210" s="14"/>
      <c r="J210" s="16"/>
      <c r="K210" s="14"/>
      <c r="L210" s="14"/>
    </row>
    <row r="211" customFormat="false" ht="15" hidden="false" customHeight="false" outlineLevel="0" collapsed="false">
      <c r="A211" s="15"/>
      <c r="B211" s="14"/>
      <c r="C211" s="22" t="str">
        <f aca="false">IF($B211="","",IFERROR(INDEX(Register!$B$2:$B$301,MATCH($B211,Register!$A$2:$A$301,0)),"Check asset ID"))</f>
        <v/>
      </c>
      <c r="D211" s="22" t="str">
        <f aca="false">IF($B211="","",IFERROR(INDEX(Register!$D$2:$D$301,MATCH($B211,Register!$A$2:$A$301,0)),""))</f>
        <v/>
      </c>
      <c r="E211" s="22" t="str">
        <f aca="false">IF($B211="","",IFERROR(INDEX(Register!$C$2:$C$301,MATCH($B211,Register!$A$2:$A$301,0)),""))</f>
        <v/>
      </c>
      <c r="F211" s="14"/>
      <c r="G211" s="23"/>
      <c r="H211" s="14"/>
      <c r="I211" s="14"/>
      <c r="J211" s="16"/>
      <c r="K211" s="14"/>
      <c r="L211" s="14"/>
    </row>
    <row r="212" customFormat="false" ht="15" hidden="false" customHeight="false" outlineLevel="0" collapsed="false">
      <c r="A212" s="15"/>
      <c r="B212" s="14"/>
      <c r="C212" s="22" t="str">
        <f aca="false">IF($B212="","",IFERROR(INDEX(Register!$B$2:$B$301,MATCH($B212,Register!$A$2:$A$301,0)),"Check asset ID"))</f>
        <v/>
      </c>
      <c r="D212" s="22" t="str">
        <f aca="false">IF($B212="","",IFERROR(INDEX(Register!$D$2:$D$301,MATCH($B212,Register!$A$2:$A$301,0)),""))</f>
        <v/>
      </c>
      <c r="E212" s="22" t="str">
        <f aca="false">IF($B212="","",IFERROR(INDEX(Register!$C$2:$C$301,MATCH($B212,Register!$A$2:$A$301,0)),""))</f>
        <v/>
      </c>
      <c r="F212" s="14"/>
      <c r="G212" s="23"/>
      <c r="H212" s="14"/>
      <c r="I212" s="14"/>
      <c r="J212" s="16"/>
      <c r="K212" s="14"/>
      <c r="L212" s="14"/>
    </row>
    <row r="213" customFormat="false" ht="15" hidden="false" customHeight="false" outlineLevel="0" collapsed="false">
      <c r="A213" s="15"/>
      <c r="B213" s="14"/>
      <c r="C213" s="22" t="str">
        <f aca="false">IF($B213="","",IFERROR(INDEX(Register!$B$2:$B$301,MATCH($B213,Register!$A$2:$A$301,0)),"Check asset ID"))</f>
        <v/>
      </c>
      <c r="D213" s="22" t="str">
        <f aca="false">IF($B213="","",IFERROR(INDEX(Register!$D$2:$D$301,MATCH($B213,Register!$A$2:$A$301,0)),""))</f>
        <v/>
      </c>
      <c r="E213" s="22" t="str">
        <f aca="false">IF($B213="","",IFERROR(INDEX(Register!$C$2:$C$301,MATCH($B213,Register!$A$2:$A$301,0)),""))</f>
        <v/>
      </c>
      <c r="F213" s="14"/>
      <c r="G213" s="23"/>
      <c r="H213" s="14"/>
      <c r="I213" s="14"/>
      <c r="J213" s="16"/>
      <c r="K213" s="14"/>
      <c r="L213" s="14"/>
    </row>
    <row r="214" customFormat="false" ht="15" hidden="false" customHeight="false" outlineLevel="0" collapsed="false">
      <c r="A214" s="15"/>
      <c r="B214" s="14"/>
      <c r="C214" s="22" t="str">
        <f aca="false">IF($B214="","",IFERROR(INDEX(Register!$B$2:$B$301,MATCH($B214,Register!$A$2:$A$301,0)),"Check asset ID"))</f>
        <v/>
      </c>
      <c r="D214" s="22" t="str">
        <f aca="false">IF($B214="","",IFERROR(INDEX(Register!$D$2:$D$301,MATCH($B214,Register!$A$2:$A$301,0)),""))</f>
        <v/>
      </c>
      <c r="E214" s="22" t="str">
        <f aca="false">IF($B214="","",IFERROR(INDEX(Register!$C$2:$C$301,MATCH($B214,Register!$A$2:$A$301,0)),""))</f>
        <v/>
      </c>
      <c r="F214" s="14"/>
      <c r="G214" s="23"/>
      <c r="H214" s="14"/>
      <c r="I214" s="14"/>
      <c r="J214" s="16"/>
      <c r="K214" s="14"/>
      <c r="L214" s="14"/>
    </row>
    <row r="215" customFormat="false" ht="15" hidden="false" customHeight="false" outlineLevel="0" collapsed="false">
      <c r="A215" s="15"/>
      <c r="B215" s="14"/>
      <c r="C215" s="22" t="str">
        <f aca="false">IF($B215="","",IFERROR(INDEX(Register!$B$2:$B$301,MATCH($B215,Register!$A$2:$A$301,0)),"Check asset ID"))</f>
        <v/>
      </c>
      <c r="D215" s="22" t="str">
        <f aca="false">IF($B215="","",IFERROR(INDEX(Register!$D$2:$D$301,MATCH($B215,Register!$A$2:$A$301,0)),""))</f>
        <v/>
      </c>
      <c r="E215" s="22" t="str">
        <f aca="false">IF($B215="","",IFERROR(INDEX(Register!$C$2:$C$301,MATCH($B215,Register!$A$2:$A$301,0)),""))</f>
        <v/>
      </c>
      <c r="F215" s="14"/>
      <c r="G215" s="23"/>
      <c r="H215" s="14"/>
      <c r="I215" s="14"/>
      <c r="J215" s="16"/>
      <c r="K215" s="14"/>
      <c r="L215" s="14"/>
    </row>
    <row r="216" customFormat="false" ht="15" hidden="false" customHeight="false" outlineLevel="0" collapsed="false">
      <c r="A216" s="15"/>
      <c r="B216" s="14"/>
      <c r="C216" s="22" t="str">
        <f aca="false">IF($B216="","",IFERROR(INDEX(Register!$B$2:$B$301,MATCH($B216,Register!$A$2:$A$301,0)),"Check asset ID"))</f>
        <v/>
      </c>
      <c r="D216" s="22" t="str">
        <f aca="false">IF($B216="","",IFERROR(INDEX(Register!$D$2:$D$301,MATCH($B216,Register!$A$2:$A$301,0)),""))</f>
        <v/>
      </c>
      <c r="E216" s="22" t="str">
        <f aca="false">IF($B216="","",IFERROR(INDEX(Register!$C$2:$C$301,MATCH($B216,Register!$A$2:$A$301,0)),""))</f>
        <v/>
      </c>
      <c r="F216" s="14"/>
      <c r="G216" s="23"/>
      <c r="H216" s="14"/>
      <c r="I216" s="14"/>
      <c r="J216" s="16"/>
      <c r="K216" s="14"/>
      <c r="L216" s="14"/>
    </row>
    <row r="217" customFormat="false" ht="15" hidden="false" customHeight="false" outlineLevel="0" collapsed="false">
      <c r="A217" s="15"/>
      <c r="B217" s="14"/>
      <c r="C217" s="22" t="str">
        <f aca="false">IF($B217="","",IFERROR(INDEX(Register!$B$2:$B$301,MATCH($B217,Register!$A$2:$A$301,0)),"Check asset ID"))</f>
        <v/>
      </c>
      <c r="D217" s="22" t="str">
        <f aca="false">IF($B217="","",IFERROR(INDEX(Register!$D$2:$D$301,MATCH($B217,Register!$A$2:$A$301,0)),""))</f>
        <v/>
      </c>
      <c r="E217" s="22" t="str">
        <f aca="false">IF($B217="","",IFERROR(INDEX(Register!$C$2:$C$301,MATCH($B217,Register!$A$2:$A$301,0)),""))</f>
        <v/>
      </c>
      <c r="F217" s="14"/>
      <c r="G217" s="23"/>
      <c r="H217" s="14"/>
      <c r="I217" s="14"/>
      <c r="J217" s="16"/>
      <c r="K217" s="14"/>
      <c r="L217" s="14"/>
    </row>
    <row r="218" customFormat="false" ht="15" hidden="false" customHeight="false" outlineLevel="0" collapsed="false">
      <c r="A218" s="15"/>
      <c r="B218" s="14"/>
      <c r="C218" s="22" t="str">
        <f aca="false">IF($B218="","",IFERROR(INDEX(Register!$B$2:$B$301,MATCH($B218,Register!$A$2:$A$301,0)),"Check asset ID"))</f>
        <v/>
      </c>
      <c r="D218" s="22" t="str">
        <f aca="false">IF($B218="","",IFERROR(INDEX(Register!$D$2:$D$301,MATCH($B218,Register!$A$2:$A$301,0)),""))</f>
        <v/>
      </c>
      <c r="E218" s="22" t="str">
        <f aca="false">IF($B218="","",IFERROR(INDEX(Register!$C$2:$C$301,MATCH($B218,Register!$A$2:$A$301,0)),""))</f>
        <v/>
      </c>
      <c r="F218" s="14"/>
      <c r="G218" s="23"/>
      <c r="H218" s="14"/>
      <c r="I218" s="14"/>
      <c r="J218" s="16"/>
      <c r="K218" s="14"/>
      <c r="L218" s="14"/>
    </row>
    <row r="219" customFormat="false" ht="15" hidden="false" customHeight="false" outlineLevel="0" collapsed="false">
      <c r="A219" s="15"/>
      <c r="B219" s="14"/>
      <c r="C219" s="22" t="str">
        <f aca="false">IF($B219="","",IFERROR(INDEX(Register!$B$2:$B$301,MATCH($B219,Register!$A$2:$A$301,0)),"Check asset ID"))</f>
        <v/>
      </c>
      <c r="D219" s="22" t="str">
        <f aca="false">IF($B219="","",IFERROR(INDEX(Register!$D$2:$D$301,MATCH($B219,Register!$A$2:$A$301,0)),""))</f>
        <v/>
      </c>
      <c r="E219" s="22" t="str">
        <f aca="false">IF($B219="","",IFERROR(INDEX(Register!$C$2:$C$301,MATCH($B219,Register!$A$2:$A$301,0)),""))</f>
        <v/>
      </c>
      <c r="F219" s="14"/>
      <c r="G219" s="23"/>
      <c r="H219" s="14"/>
      <c r="I219" s="14"/>
      <c r="J219" s="16"/>
      <c r="K219" s="14"/>
      <c r="L219" s="14"/>
    </row>
    <row r="220" customFormat="false" ht="15" hidden="false" customHeight="false" outlineLevel="0" collapsed="false">
      <c r="A220" s="15"/>
      <c r="B220" s="14"/>
      <c r="C220" s="22" t="str">
        <f aca="false">IF($B220="","",IFERROR(INDEX(Register!$B$2:$B$301,MATCH($B220,Register!$A$2:$A$301,0)),"Check asset ID"))</f>
        <v/>
      </c>
      <c r="D220" s="22" t="str">
        <f aca="false">IF($B220="","",IFERROR(INDEX(Register!$D$2:$D$301,MATCH($B220,Register!$A$2:$A$301,0)),""))</f>
        <v/>
      </c>
      <c r="E220" s="22" t="str">
        <f aca="false">IF($B220="","",IFERROR(INDEX(Register!$C$2:$C$301,MATCH($B220,Register!$A$2:$A$301,0)),""))</f>
        <v/>
      </c>
      <c r="F220" s="14"/>
      <c r="G220" s="23"/>
      <c r="H220" s="14"/>
      <c r="I220" s="14"/>
      <c r="J220" s="16"/>
      <c r="K220" s="14"/>
      <c r="L220" s="14"/>
    </row>
    <row r="221" customFormat="false" ht="15" hidden="false" customHeight="false" outlineLevel="0" collapsed="false">
      <c r="A221" s="15"/>
      <c r="B221" s="14"/>
      <c r="C221" s="22" t="str">
        <f aca="false">IF($B221="","",IFERROR(INDEX(Register!$B$2:$B$301,MATCH($B221,Register!$A$2:$A$301,0)),"Check asset ID"))</f>
        <v/>
      </c>
      <c r="D221" s="22" t="str">
        <f aca="false">IF($B221="","",IFERROR(INDEX(Register!$D$2:$D$301,MATCH($B221,Register!$A$2:$A$301,0)),""))</f>
        <v/>
      </c>
      <c r="E221" s="22" t="str">
        <f aca="false">IF($B221="","",IFERROR(INDEX(Register!$C$2:$C$301,MATCH($B221,Register!$A$2:$A$301,0)),""))</f>
        <v/>
      </c>
      <c r="F221" s="14"/>
      <c r="G221" s="23"/>
      <c r="H221" s="14"/>
      <c r="I221" s="14"/>
      <c r="J221" s="16"/>
      <c r="K221" s="14"/>
      <c r="L221" s="14"/>
    </row>
    <row r="222" customFormat="false" ht="15" hidden="false" customHeight="false" outlineLevel="0" collapsed="false">
      <c r="A222" s="15"/>
      <c r="B222" s="14"/>
      <c r="C222" s="22" t="str">
        <f aca="false">IF($B222="","",IFERROR(INDEX(Register!$B$2:$B$301,MATCH($B222,Register!$A$2:$A$301,0)),"Check asset ID"))</f>
        <v/>
      </c>
      <c r="D222" s="22" t="str">
        <f aca="false">IF($B222="","",IFERROR(INDEX(Register!$D$2:$D$301,MATCH($B222,Register!$A$2:$A$301,0)),""))</f>
        <v/>
      </c>
      <c r="E222" s="22" t="str">
        <f aca="false">IF($B222="","",IFERROR(INDEX(Register!$C$2:$C$301,MATCH($B222,Register!$A$2:$A$301,0)),""))</f>
        <v/>
      </c>
      <c r="F222" s="14"/>
      <c r="G222" s="23"/>
      <c r="H222" s="14"/>
      <c r="I222" s="14"/>
      <c r="J222" s="16"/>
      <c r="K222" s="14"/>
      <c r="L222" s="14"/>
    </row>
    <row r="223" customFormat="false" ht="15" hidden="false" customHeight="false" outlineLevel="0" collapsed="false">
      <c r="A223" s="15"/>
      <c r="B223" s="14"/>
      <c r="C223" s="22" t="str">
        <f aca="false">IF($B223="","",IFERROR(INDEX(Register!$B$2:$B$301,MATCH($B223,Register!$A$2:$A$301,0)),"Check asset ID"))</f>
        <v/>
      </c>
      <c r="D223" s="22" t="str">
        <f aca="false">IF($B223="","",IFERROR(INDEX(Register!$D$2:$D$301,MATCH($B223,Register!$A$2:$A$301,0)),""))</f>
        <v/>
      </c>
      <c r="E223" s="22" t="str">
        <f aca="false">IF($B223="","",IFERROR(INDEX(Register!$C$2:$C$301,MATCH($B223,Register!$A$2:$A$301,0)),""))</f>
        <v/>
      </c>
      <c r="F223" s="14"/>
      <c r="G223" s="23"/>
      <c r="H223" s="14"/>
      <c r="I223" s="14"/>
      <c r="J223" s="16"/>
      <c r="K223" s="14"/>
      <c r="L223" s="14"/>
    </row>
    <row r="224" customFormat="false" ht="15" hidden="false" customHeight="false" outlineLevel="0" collapsed="false">
      <c r="A224" s="15"/>
      <c r="B224" s="14"/>
      <c r="C224" s="22" t="str">
        <f aca="false">IF($B224="","",IFERROR(INDEX(Register!$B$2:$B$301,MATCH($B224,Register!$A$2:$A$301,0)),"Check asset ID"))</f>
        <v/>
      </c>
      <c r="D224" s="22" t="str">
        <f aca="false">IF($B224="","",IFERROR(INDEX(Register!$D$2:$D$301,MATCH($B224,Register!$A$2:$A$301,0)),""))</f>
        <v/>
      </c>
      <c r="E224" s="22" t="str">
        <f aca="false">IF($B224="","",IFERROR(INDEX(Register!$C$2:$C$301,MATCH($B224,Register!$A$2:$A$301,0)),""))</f>
        <v/>
      </c>
      <c r="F224" s="14"/>
      <c r="G224" s="23"/>
      <c r="H224" s="14"/>
      <c r="I224" s="14"/>
      <c r="J224" s="16"/>
      <c r="K224" s="14"/>
      <c r="L224" s="14"/>
    </row>
    <row r="225" customFormat="false" ht="15" hidden="false" customHeight="false" outlineLevel="0" collapsed="false">
      <c r="A225" s="15"/>
      <c r="B225" s="14"/>
      <c r="C225" s="22" t="str">
        <f aca="false">IF($B225="","",IFERROR(INDEX(Register!$B$2:$B$301,MATCH($B225,Register!$A$2:$A$301,0)),"Check asset ID"))</f>
        <v/>
      </c>
      <c r="D225" s="22" t="str">
        <f aca="false">IF($B225="","",IFERROR(INDEX(Register!$D$2:$D$301,MATCH($B225,Register!$A$2:$A$301,0)),""))</f>
        <v/>
      </c>
      <c r="E225" s="22" t="str">
        <f aca="false">IF($B225="","",IFERROR(INDEX(Register!$C$2:$C$301,MATCH($B225,Register!$A$2:$A$301,0)),""))</f>
        <v/>
      </c>
      <c r="F225" s="14"/>
      <c r="G225" s="23"/>
      <c r="H225" s="14"/>
      <c r="I225" s="14"/>
      <c r="J225" s="16"/>
      <c r="K225" s="14"/>
      <c r="L225" s="14"/>
    </row>
    <row r="226" customFormat="false" ht="15" hidden="false" customHeight="false" outlineLevel="0" collapsed="false">
      <c r="A226" s="15"/>
      <c r="B226" s="14"/>
      <c r="C226" s="22" t="str">
        <f aca="false">IF($B226="","",IFERROR(INDEX(Register!$B$2:$B$301,MATCH($B226,Register!$A$2:$A$301,0)),"Check asset ID"))</f>
        <v/>
      </c>
      <c r="D226" s="22" t="str">
        <f aca="false">IF($B226="","",IFERROR(INDEX(Register!$D$2:$D$301,MATCH($B226,Register!$A$2:$A$301,0)),""))</f>
        <v/>
      </c>
      <c r="E226" s="22" t="str">
        <f aca="false">IF($B226="","",IFERROR(INDEX(Register!$C$2:$C$301,MATCH($B226,Register!$A$2:$A$301,0)),""))</f>
        <v/>
      </c>
      <c r="F226" s="14"/>
      <c r="G226" s="23"/>
      <c r="H226" s="14"/>
      <c r="I226" s="14"/>
      <c r="J226" s="16"/>
      <c r="K226" s="14"/>
      <c r="L226" s="14"/>
    </row>
    <row r="227" customFormat="false" ht="15" hidden="false" customHeight="false" outlineLevel="0" collapsed="false">
      <c r="A227" s="15"/>
      <c r="B227" s="14"/>
      <c r="C227" s="22" t="str">
        <f aca="false">IF($B227="","",IFERROR(INDEX(Register!$B$2:$B$301,MATCH($B227,Register!$A$2:$A$301,0)),"Check asset ID"))</f>
        <v/>
      </c>
      <c r="D227" s="22" t="str">
        <f aca="false">IF($B227="","",IFERROR(INDEX(Register!$D$2:$D$301,MATCH($B227,Register!$A$2:$A$301,0)),""))</f>
        <v/>
      </c>
      <c r="E227" s="22" t="str">
        <f aca="false">IF($B227="","",IFERROR(INDEX(Register!$C$2:$C$301,MATCH($B227,Register!$A$2:$A$301,0)),""))</f>
        <v/>
      </c>
      <c r="F227" s="14"/>
      <c r="G227" s="23"/>
      <c r="H227" s="14"/>
      <c r="I227" s="14"/>
      <c r="J227" s="16"/>
      <c r="K227" s="14"/>
      <c r="L227" s="14"/>
    </row>
    <row r="228" customFormat="false" ht="15" hidden="false" customHeight="false" outlineLevel="0" collapsed="false">
      <c r="A228" s="15"/>
      <c r="B228" s="14"/>
      <c r="C228" s="22" t="str">
        <f aca="false">IF($B228="","",IFERROR(INDEX(Register!$B$2:$B$301,MATCH($B228,Register!$A$2:$A$301,0)),"Check asset ID"))</f>
        <v/>
      </c>
      <c r="D228" s="22" t="str">
        <f aca="false">IF($B228="","",IFERROR(INDEX(Register!$D$2:$D$301,MATCH($B228,Register!$A$2:$A$301,0)),""))</f>
        <v/>
      </c>
      <c r="E228" s="22" t="str">
        <f aca="false">IF($B228="","",IFERROR(INDEX(Register!$C$2:$C$301,MATCH($B228,Register!$A$2:$A$301,0)),""))</f>
        <v/>
      </c>
      <c r="F228" s="14"/>
      <c r="G228" s="23"/>
      <c r="H228" s="14"/>
      <c r="I228" s="14"/>
      <c r="J228" s="16"/>
      <c r="K228" s="14"/>
      <c r="L228" s="14"/>
    </row>
    <row r="229" customFormat="false" ht="15" hidden="false" customHeight="false" outlineLevel="0" collapsed="false">
      <c r="A229" s="15"/>
      <c r="B229" s="14"/>
      <c r="C229" s="22" t="str">
        <f aca="false">IF($B229="","",IFERROR(INDEX(Register!$B$2:$B$301,MATCH($B229,Register!$A$2:$A$301,0)),"Check asset ID"))</f>
        <v/>
      </c>
      <c r="D229" s="22" t="str">
        <f aca="false">IF($B229="","",IFERROR(INDEX(Register!$D$2:$D$301,MATCH($B229,Register!$A$2:$A$301,0)),""))</f>
        <v/>
      </c>
      <c r="E229" s="22" t="str">
        <f aca="false">IF($B229="","",IFERROR(INDEX(Register!$C$2:$C$301,MATCH($B229,Register!$A$2:$A$301,0)),""))</f>
        <v/>
      </c>
      <c r="F229" s="14"/>
      <c r="G229" s="23"/>
      <c r="H229" s="14"/>
      <c r="I229" s="14"/>
      <c r="J229" s="16"/>
      <c r="K229" s="14"/>
      <c r="L229" s="14"/>
    </row>
    <row r="230" customFormat="false" ht="15" hidden="false" customHeight="false" outlineLevel="0" collapsed="false">
      <c r="A230" s="15"/>
      <c r="B230" s="14"/>
      <c r="C230" s="22" t="str">
        <f aca="false">IF($B230="","",IFERROR(INDEX(Register!$B$2:$B$301,MATCH($B230,Register!$A$2:$A$301,0)),"Check asset ID"))</f>
        <v/>
      </c>
      <c r="D230" s="22" t="str">
        <f aca="false">IF($B230="","",IFERROR(INDEX(Register!$D$2:$D$301,MATCH($B230,Register!$A$2:$A$301,0)),""))</f>
        <v/>
      </c>
      <c r="E230" s="22" t="str">
        <f aca="false">IF($B230="","",IFERROR(INDEX(Register!$C$2:$C$301,MATCH($B230,Register!$A$2:$A$301,0)),""))</f>
        <v/>
      </c>
      <c r="F230" s="14"/>
      <c r="G230" s="23"/>
      <c r="H230" s="14"/>
      <c r="I230" s="14"/>
      <c r="J230" s="16"/>
      <c r="K230" s="14"/>
      <c r="L230" s="14"/>
    </row>
    <row r="231" customFormat="false" ht="15" hidden="false" customHeight="false" outlineLevel="0" collapsed="false">
      <c r="A231" s="15"/>
      <c r="B231" s="14"/>
      <c r="C231" s="22" t="str">
        <f aca="false">IF($B231="","",IFERROR(INDEX(Register!$B$2:$B$301,MATCH($B231,Register!$A$2:$A$301,0)),"Check asset ID"))</f>
        <v/>
      </c>
      <c r="D231" s="22" t="str">
        <f aca="false">IF($B231="","",IFERROR(INDEX(Register!$D$2:$D$301,MATCH($B231,Register!$A$2:$A$301,0)),""))</f>
        <v/>
      </c>
      <c r="E231" s="22" t="str">
        <f aca="false">IF($B231="","",IFERROR(INDEX(Register!$C$2:$C$301,MATCH($B231,Register!$A$2:$A$301,0)),""))</f>
        <v/>
      </c>
      <c r="F231" s="14"/>
      <c r="G231" s="23"/>
      <c r="H231" s="14"/>
      <c r="I231" s="14"/>
      <c r="J231" s="16"/>
      <c r="K231" s="14"/>
      <c r="L231" s="14"/>
    </row>
    <row r="232" customFormat="false" ht="15" hidden="false" customHeight="false" outlineLevel="0" collapsed="false">
      <c r="A232" s="15"/>
      <c r="B232" s="14"/>
      <c r="C232" s="22" t="str">
        <f aca="false">IF($B232="","",IFERROR(INDEX(Register!$B$2:$B$301,MATCH($B232,Register!$A$2:$A$301,0)),"Check asset ID"))</f>
        <v/>
      </c>
      <c r="D232" s="22" t="str">
        <f aca="false">IF($B232="","",IFERROR(INDEX(Register!$D$2:$D$301,MATCH($B232,Register!$A$2:$A$301,0)),""))</f>
        <v/>
      </c>
      <c r="E232" s="22" t="str">
        <f aca="false">IF($B232="","",IFERROR(INDEX(Register!$C$2:$C$301,MATCH($B232,Register!$A$2:$A$301,0)),""))</f>
        <v/>
      </c>
      <c r="F232" s="14"/>
      <c r="G232" s="23"/>
      <c r="H232" s="14"/>
      <c r="I232" s="14"/>
      <c r="J232" s="16"/>
      <c r="K232" s="14"/>
      <c r="L232" s="14"/>
    </row>
    <row r="233" customFormat="false" ht="15" hidden="false" customHeight="false" outlineLevel="0" collapsed="false">
      <c r="A233" s="15"/>
      <c r="B233" s="14"/>
      <c r="C233" s="22" t="str">
        <f aca="false">IF($B233="","",IFERROR(INDEX(Register!$B$2:$B$301,MATCH($B233,Register!$A$2:$A$301,0)),"Check asset ID"))</f>
        <v/>
      </c>
      <c r="D233" s="22" t="str">
        <f aca="false">IF($B233="","",IFERROR(INDEX(Register!$D$2:$D$301,MATCH($B233,Register!$A$2:$A$301,0)),""))</f>
        <v/>
      </c>
      <c r="E233" s="22" t="str">
        <f aca="false">IF($B233="","",IFERROR(INDEX(Register!$C$2:$C$301,MATCH($B233,Register!$A$2:$A$301,0)),""))</f>
        <v/>
      </c>
      <c r="F233" s="14"/>
      <c r="G233" s="23"/>
      <c r="H233" s="14"/>
      <c r="I233" s="14"/>
      <c r="J233" s="16"/>
      <c r="K233" s="14"/>
      <c r="L233" s="14"/>
    </row>
    <row r="234" customFormat="false" ht="15" hidden="false" customHeight="false" outlineLevel="0" collapsed="false">
      <c r="A234" s="15"/>
      <c r="B234" s="14"/>
      <c r="C234" s="22" t="str">
        <f aca="false">IF($B234="","",IFERROR(INDEX(Register!$B$2:$B$301,MATCH($B234,Register!$A$2:$A$301,0)),"Check asset ID"))</f>
        <v/>
      </c>
      <c r="D234" s="22" t="str">
        <f aca="false">IF($B234="","",IFERROR(INDEX(Register!$D$2:$D$301,MATCH($B234,Register!$A$2:$A$301,0)),""))</f>
        <v/>
      </c>
      <c r="E234" s="22" t="str">
        <f aca="false">IF($B234="","",IFERROR(INDEX(Register!$C$2:$C$301,MATCH($B234,Register!$A$2:$A$301,0)),""))</f>
        <v/>
      </c>
      <c r="F234" s="14"/>
      <c r="G234" s="23"/>
      <c r="H234" s="14"/>
      <c r="I234" s="14"/>
      <c r="J234" s="16"/>
      <c r="K234" s="14"/>
      <c r="L234" s="14"/>
    </row>
    <row r="235" customFormat="false" ht="15" hidden="false" customHeight="false" outlineLevel="0" collapsed="false">
      <c r="A235" s="15"/>
      <c r="B235" s="14"/>
      <c r="C235" s="22" t="str">
        <f aca="false">IF($B235="","",IFERROR(INDEX(Register!$B$2:$B$301,MATCH($B235,Register!$A$2:$A$301,0)),"Check asset ID"))</f>
        <v/>
      </c>
      <c r="D235" s="22" t="str">
        <f aca="false">IF($B235="","",IFERROR(INDEX(Register!$D$2:$D$301,MATCH($B235,Register!$A$2:$A$301,0)),""))</f>
        <v/>
      </c>
      <c r="E235" s="22" t="str">
        <f aca="false">IF($B235="","",IFERROR(INDEX(Register!$C$2:$C$301,MATCH($B235,Register!$A$2:$A$301,0)),""))</f>
        <v/>
      </c>
      <c r="F235" s="14"/>
      <c r="G235" s="23"/>
      <c r="H235" s="14"/>
      <c r="I235" s="14"/>
      <c r="J235" s="16"/>
      <c r="K235" s="14"/>
      <c r="L235" s="14"/>
    </row>
    <row r="236" customFormat="false" ht="15" hidden="false" customHeight="false" outlineLevel="0" collapsed="false">
      <c r="A236" s="15"/>
      <c r="B236" s="14"/>
      <c r="C236" s="22" t="str">
        <f aca="false">IF($B236="","",IFERROR(INDEX(Register!$B$2:$B$301,MATCH($B236,Register!$A$2:$A$301,0)),"Check asset ID"))</f>
        <v/>
      </c>
      <c r="D236" s="22" t="str">
        <f aca="false">IF($B236="","",IFERROR(INDEX(Register!$D$2:$D$301,MATCH($B236,Register!$A$2:$A$301,0)),""))</f>
        <v/>
      </c>
      <c r="E236" s="22" t="str">
        <f aca="false">IF($B236="","",IFERROR(INDEX(Register!$C$2:$C$301,MATCH($B236,Register!$A$2:$A$301,0)),""))</f>
        <v/>
      </c>
      <c r="F236" s="14"/>
      <c r="G236" s="23"/>
      <c r="H236" s="14"/>
      <c r="I236" s="14"/>
      <c r="J236" s="16"/>
      <c r="K236" s="14"/>
      <c r="L236" s="14"/>
    </row>
    <row r="237" customFormat="false" ht="15" hidden="false" customHeight="false" outlineLevel="0" collapsed="false">
      <c r="A237" s="15"/>
      <c r="B237" s="14"/>
      <c r="C237" s="22" t="str">
        <f aca="false">IF($B237="","",IFERROR(INDEX(Register!$B$2:$B$301,MATCH($B237,Register!$A$2:$A$301,0)),"Check asset ID"))</f>
        <v/>
      </c>
      <c r="D237" s="22" t="str">
        <f aca="false">IF($B237="","",IFERROR(INDEX(Register!$D$2:$D$301,MATCH($B237,Register!$A$2:$A$301,0)),""))</f>
        <v/>
      </c>
      <c r="E237" s="22" t="str">
        <f aca="false">IF($B237="","",IFERROR(INDEX(Register!$C$2:$C$301,MATCH($B237,Register!$A$2:$A$301,0)),""))</f>
        <v/>
      </c>
      <c r="F237" s="14"/>
      <c r="G237" s="23"/>
      <c r="H237" s="14"/>
      <c r="I237" s="14"/>
      <c r="J237" s="16"/>
      <c r="K237" s="14"/>
      <c r="L237" s="14"/>
    </row>
    <row r="238" customFormat="false" ht="15" hidden="false" customHeight="false" outlineLevel="0" collapsed="false">
      <c r="A238" s="15"/>
      <c r="B238" s="14"/>
      <c r="C238" s="22" t="str">
        <f aca="false">IF($B238="","",IFERROR(INDEX(Register!$B$2:$B$301,MATCH($B238,Register!$A$2:$A$301,0)),"Check asset ID"))</f>
        <v/>
      </c>
      <c r="D238" s="22" t="str">
        <f aca="false">IF($B238="","",IFERROR(INDEX(Register!$D$2:$D$301,MATCH($B238,Register!$A$2:$A$301,0)),""))</f>
        <v/>
      </c>
      <c r="E238" s="22" t="str">
        <f aca="false">IF($B238="","",IFERROR(INDEX(Register!$C$2:$C$301,MATCH($B238,Register!$A$2:$A$301,0)),""))</f>
        <v/>
      </c>
      <c r="F238" s="14"/>
      <c r="G238" s="23"/>
      <c r="H238" s="14"/>
      <c r="I238" s="14"/>
      <c r="J238" s="16"/>
      <c r="K238" s="14"/>
      <c r="L238" s="14"/>
    </row>
    <row r="239" customFormat="false" ht="15" hidden="false" customHeight="false" outlineLevel="0" collapsed="false">
      <c r="A239" s="15"/>
      <c r="B239" s="14"/>
      <c r="C239" s="22" t="str">
        <f aca="false">IF($B239="","",IFERROR(INDEX(Register!$B$2:$B$301,MATCH($B239,Register!$A$2:$A$301,0)),"Check asset ID"))</f>
        <v/>
      </c>
      <c r="D239" s="22" t="str">
        <f aca="false">IF($B239="","",IFERROR(INDEX(Register!$D$2:$D$301,MATCH($B239,Register!$A$2:$A$301,0)),""))</f>
        <v/>
      </c>
      <c r="E239" s="22" t="str">
        <f aca="false">IF($B239="","",IFERROR(INDEX(Register!$C$2:$C$301,MATCH($B239,Register!$A$2:$A$301,0)),""))</f>
        <v/>
      </c>
      <c r="F239" s="14"/>
      <c r="G239" s="23"/>
      <c r="H239" s="14"/>
      <c r="I239" s="14"/>
      <c r="J239" s="16"/>
      <c r="K239" s="14"/>
      <c r="L239" s="14"/>
    </row>
    <row r="240" customFormat="false" ht="15" hidden="false" customHeight="false" outlineLevel="0" collapsed="false">
      <c r="A240" s="15"/>
      <c r="B240" s="14"/>
      <c r="C240" s="22" t="str">
        <f aca="false">IF($B240="","",IFERROR(INDEX(Register!$B$2:$B$301,MATCH($B240,Register!$A$2:$A$301,0)),"Check asset ID"))</f>
        <v/>
      </c>
      <c r="D240" s="22" t="str">
        <f aca="false">IF($B240="","",IFERROR(INDEX(Register!$D$2:$D$301,MATCH($B240,Register!$A$2:$A$301,0)),""))</f>
        <v/>
      </c>
      <c r="E240" s="22" t="str">
        <f aca="false">IF($B240="","",IFERROR(INDEX(Register!$C$2:$C$301,MATCH($B240,Register!$A$2:$A$301,0)),""))</f>
        <v/>
      </c>
      <c r="F240" s="14"/>
      <c r="G240" s="23"/>
      <c r="H240" s="14"/>
      <c r="I240" s="14"/>
      <c r="J240" s="16"/>
      <c r="K240" s="14"/>
      <c r="L240" s="14"/>
    </row>
    <row r="241" customFormat="false" ht="15" hidden="false" customHeight="false" outlineLevel="0" collapsed="false">
      <c r="A241" s="15"/>
      <c r="B241" s="14"/>
      <c r="C241" s="22" t="str">
        <f aca="false">IF($B241="","",IFERROR(INDEX(Register!$B$2:$B$301,MATCH($B241,Register!$A$2:$A$301,0)),"Check asset ID"))</f>
        <v/>
      </c>
      <c r="D241" s="22" t="str">
        <f aca="false">IF($B241="","",IFERROR(INDEX(Register!$D$2:$D$301,MATCH($B241,Register!$A$2:$A$301,0)),""))</f>
        <v/>
      </c>
      <c r="E241" s="22" t="str">
        <f aca="false">IF($B241="","",IFERROR(INDEX(Register!$C$2:$C$301,MATCH($B241,Register!$A$2:$A$301,0)),""))</f>
        <v/>
      </c>
      <c r="F241" s="14"/>
      <c r="G241" s="23"/>
      <c r="H241" s="14"/>
      <c r="I241" s="14"/>
      <c r="J241" s="16"/>
      <c r="K241" s="14"/>
      <c r="L241" s="14"/>
    </row>
    <row r="242" customFormat="false" ht="15" hidden="false" customHeight="false" outlineLevel="0" collapsed="false">
      <c r="A242" s="15"/>
      <c r="B242" s="14"/>
      <c r="C242" s="22" t="str">
        <f aca="false">IF($B242="","",IFERROR(INDEX(Register!$B$2:$B$301,MATCH($B242,Register!$A$2:$A$301,0)),"Check asset ID"))</f>
        <v/>
      </c>
      <c r="D242" s="22" t="str">
        <f aca="false">IF($B242="","",IFERROR(INDEX(Register!$D$2:$D$301,MATCH($B242,Register!$A$2:$A$301,0)),""))</f>
        <v/>
      </c>
      <c r="E242" s="22" t="str">
        <f aca="false">IF($B242="","",IFERROR(INDEX(Register!$C$2:$C$301,MATCH($B242,Register!$A$2:$A$301,0)),""))</f>
        <v/>
      </c>
      <c r="F242" s="14"/>
      <c r="G242" s="23"/>
      <c r="H242" s="14"/>
      <c r="I242" s="14"/>
      <c r="J242" s="16"/>
      <c r="K242" s="14"/>
      <c r="L242" s="14"/>
    </row>
    <row r="243" customFormat="false" ht="15" hidden="false" customHeight="false" outlineLevel="0" collapsed="false">
      <c r="A243" s="15"/>
      <c r="B243" s="14"/>
      <c r="C243" s="22" t="str">
        <f aca="false">IF($B243="","",IFERROR(INDEX(Register!$B$2:$B$301,MATCH($B243,Register!$A$2:$A$301,0)),"Check asset ID"))</f>
        <v/>
      </c>
      <c r="D243" s="22" t="str">
        <f aca="false">IF($B243="","",IFERROR(INDEX(Register!$D$2:$D$301,MATCH($B243,Register!$A$2:$A$301,0)),""))</f>
        <v/>
      </c>
      <c r="E243" s="22" t="str">
        <f aca="false">IF($B243="","",IFERROR(INDEX(Register!$C$2:$C$301,MATCH($B243,Register!$A$2:$A$301,0)),""))</f>
        <v/>
      </c>
      <c r="F243" s="14"/>
      <c r="G243" s="23"/>
      <c r="H243" s="14"/>
      <c r="I243" s="14"/>
      <c r="J243" s="16"/>
      <c r="K243" s="14"/>
      <c r="L243" s="14"/>
    </row>
    <row r="244" customFormat="false" ht="15" hidden="false" customHeight="false" outlineLevel="0" collapsed="false">
      <c r="A244" s="15"/>
      <c r="B244" s="14"/>
      <c r="C244" s="22" t="str">
        <f aca="false">IF($B244="","",IFERROR(INDEX(Register!$B$2:$B$301,MATCH($B244,Register!$A$2:$A$301,0)),"Check asset ID"))</f>
        <v/>
      </c>
      <c r="D244" s="22" t="str">
        <f aca="false">IF($B244="","",IFERROR(INDEX(Register!$D$2:$D$301,MATCH($B244,Register!$A$2:$A$301,0)),""))</f>
        <v/>
      </c>
      <c r="E244" s="22" t="str">
        <f aca="false">IF($B244="","",IFERROR(INDEX(Register!$C$2:$C$301,MATCH($B244,Register!$A$2:$A$301,0)),""))</f>
        <v/>
      </c>
      <c r="F244" s="14"/>
      <c r="G244" s="23"/>
      <c r="H244" s="14"/>
      <c r="I244" s="14"/>
      <c r="J244" s="16"/>
      <c r="K244" s="14"/>
      <c r="L244" s="14"/>
    </row>
    <row r="245" customFormat="false" ht="15" hidden="false" customHeight="false" outlineLevel="0" collapsed="false">
      <c r="A245" s="15"/>
      <c r="B245" s="14"/>
      <c r="C245" s="22" t="str">
        <f aca="false">IF($B245="","",IFERROR(INDEX(Register!$B$2:$B$301,MATCH($B245,Register!$A$2:$A$301,0)),"Check asset ID"))</f>
        <v/>
      </c>
      <c r="D245" s="22" t="str">
        <f aca="false">IF($B245="","",IFERROR(INDEX(Register!$D$2:$D$301,MATCH($B245,Register!$A$2:$A$301,0)),""))</f>
        <v/>
      </c>
      <c r="E245" s="22" t="str">
        <f aca="false">IF($B245="","",IFERROR(INDEX(Register!$C$2:$C$301,MATCH($B245,Register!$A$2:$A$301,0)),""))</f>
        <v/>
      </c>
      <c r="F245" s="14"/>
      <c r="G245" s="23"/>
      <c r="H245" s="14"/>
      <c r="I245" s="14"/>
      <c r="J245" s="16"/>
      <c r="K245" s="14"/>
      <c r="L245" s="14"/>
    </row>
    <row r="246" customFormat="false" ht="15" hidden="false" customHeight="false" outlineLevel="0" collapsed="false">
      <c r="A246" s="15"/>
      <c r="B246" s="14"/>
      <c r="C246" s="22" t="str">
        <f aca="false">IF($B246="","",IFERROR(INDEX(Register!$B$2:$B$301,MATCH($B246,Register!$A$2:$A$301,0)),"Check asset ID"))</f>
        <v/>
      </c>
      <c r="D246" s="22" t="str">
        <f aca="false">IF($B246="","",IFERROR(INDEX(Register!$D$2:$D$301,MATCH($B246,Register!$A$2:$A$301,0)),""))</f>
        <v/>
      </c>
      <c r="E246" s="22" t="str">
        <f aca="false">IF($B246="","",IFERROR(INDEX(Register!$C$2:$C$301,MATCH($B246,Register!$A$2:$A$301,0)),""))</f>
        <v/>
      </c>
      <c r="F246" s="14"/>
      <c r="G246" s="23"/>
      <c r="H246" s="14"/>
      <c r="I246" s="14"/>
      <c r="J246" s="16"/>
      <c r="K246" s="14"/>
      <c r="L246" s="14"/>
    </row>
    <row r="247" customFormat="false" ht="15" hidden="false" customHeight="false" outlineLevel="0" collapsed="false">
      <c r="A247" s="15"/>
      <c r="B247" s="14"/>
      <c r="C247" s="22" t="str">
        <f aca="false">IF($B247="","",IFERROR(INDEX(Register!$B$2:$B$301,MATCH($B247,Register!$A$2:$A$301,0)),"Check asset ID"))</f>
        <v/>
      </c>
      <c r="D247" s="22" t="str">
        <f aca="false">IF($B247="","",IFERROR(INDEX(Register!$D$2:$D$301,MATCH($B247,Register!$A$2:$A$301,0)),""))</f>
        <v/>
      </c>
      <c r="E247" s="22" t="str">
        <f aca="false">IF($B247="","",IFERROR(INDEX(Register!$C$2:$C$301,MATCH($B247,Register!$A$2:$A$301,0)),""))</f>
        <v/>
      </c>
      <c r="F247" s="14"/>
      <c r="G247" s="23"/>
      <c r="H247" s="14"/>
      <c r="I247" s="14"/>
      <c r="J247" s="16"/>
      <c r="K247" s="14"/>
      <c r="L247" s="14"/>
    </row>
    <row r="248" customFormat="false" ht="15" hidden="false" customHeight="false" outlineLevel="0" collapsed="false">
      <c r="A248" s="15"/>
      <c r="B248" s="14"/>
      <c r="C248" s="22" t="str">
        <f aca="false">IF($B248="","",IFERROR(INDEX(Register!$B$2:$B$301,MATCH($B248,Register!$A$2:$A$301,0)),"Check asset ID"))</f>
        <v/>
      </c>
      <c r="D248" s="22" t="str">
        <f aca="false">IF($B248="","",IFERROR(INDEX(Register!$D$2:$D$301,MATCH($B248,Register!$A$2:$A$301,0)),""))</f>
        <v/>
      </c>
      <c r="E248" s="22" t="str">
        <f aca="false">IF($B248="","",IFERROR(INDEX(Register!$C$2:$C$301,MATCH($B248,Register!$A$2:$A$301,0)),""))</f>
        <v/>
      </c>
      <c r="F248" s="14"/>
      <c r="G248" s="23"/>
      <c r="H248" s="14"/>
      <c r="I248" s="14"/>
      <c r="J248" s="16"/>
      <c r="K248" s="14"/>
      <c r="L248" s="14"/>
    </row>
    <row r="249" customFormat="false" ht="15" hidden="false" customHeight="false" outlineLevel="0" collapsed="false">
      <c r="A249" s="15"/>
      <c r="B249" s="14"/>
      <c r="C249" s="22" t="str">
        <f aca="false">IF($B249="","",IFERROR(INDEX(Register!$B$2:$B$301,MATCH($B249,Register!$A$2:$A$301,0)),"Check asset ID"))</f>
        <v/>
      </c>
      <c r="D249" s="22" t="str">
        <f aca="false">IF($B249="","",IFERROR(INDEX(Register!$D$2:$D$301,MATCH($B249,Register!$A$2:$A$301,0)),""))</f>
        <v/>
      </c>
      <c r="E249" s="22" t="str">
        <f aca="false">IF($B249="","",IFERROR(INDEX(Register!$C$2:$C$301,MATCH($B249,Register!$A$2:$A$301,0)),""))</f>
        <v/>
      </c>
      <c r="F249" s="14"/>
      <c r="G249" s="23"/>
      <c r="H249" s="14"/>
      <c r="I249" s="14"/>
      <c r="J249" s="16"/>
      <c r="K249" s="14"/>
      <c r="L249" s="14"/>
    </row>
    <row r="250" customFormat="false" ht="15" hidden="false" customHeight="false" outlineLevel="0" collapsed="false">
      <c r="A250" s="15"/>
      <c r="B250" s="14"/>
      <c r="C250" s="22" t="str">
        <f aca="false">IF($B250="","",IFERROR(INDEX(Register!$B$2:$B$301,MATCH($B250,Register!$A$2:$A$301,0)),"Check asset ID"))</f>
        <v/>
      </c>
      <c r="D250" s="22" t="str">
        <f aca="false">IF($B250="","",IFERROR(INDEX(Register!$D$2:$D$301,MATCH($B250,Register!$A$2:$A$301,0)),""))</f>
        <v/>
      </c>
      <c r="E250" s="22" t="str">
        <f aca="false">IF($B250="","",IFERROR(INDEX(Register!$C$2:$C$301,MATCH($B250,Register!$A$2:$A$301,0)),""))</f>
        <v/>
      </c>
      <c r="F250" s="14"/>
      <c r="G250" s="23"/>
      <c r="H250" s="14"/>
      <c r="I250" s="14"/>
      <c r="J250" s="16"/>
      <c r="K250" s="14"/>
      <c r="L250" s="14"/>
    </row>
    <row r="251" customFormat="false" ht="15" hidden="false" customHeight="false" outlineLevel="0" collapsed="false">
      <c r="A251" s="15"/>
      <c r="B251" s="14"/>
      <c r="C251" s="22" t="str">
        <f aca="false">IF($B251="","",IFERROR(INDEX(Register!$B$2:$B$301,MATCH($B251,Register!$A$2:$A$301,0)),"Check asset ID"))</f>
        <v/>
      </c>
      <c r="D251" s="22" t="str">
        <f aca="false">IF($B251="","",IFERROR(INDEX(Register!$D$2:$D$301,MATCH($B251,Register!$A$2:$A$301,0)),""))</f>
        <v/>
      </c>
      <c r="E251" s="22" t="str">
        <f aca="false">IF($B251="","",IFERROR(INDEX(Register!$C$2:$C$301,MATCH($B251,Register!$A$2:$A$301,0)),""))</f>
        <v/>
      </c>
      <c r="F251" s="14"/>
      <c r="G251" s="23"/>
      <c r="H251" s="14"/>
      <c r="I251" s="14"/>
      <c r="J251" s="16"/>
      <c r="K251" s="14"/>
      <c r="L251" s="14"/>
    </row>
    <row r="252" customFormat="false" ht="15" hidden="false" customHeight="false" outlineLevel="0" collapsed="false">
      <c r="A252" s="15"/>
      <c r="B252" s="14"/>
      <c r="C252" s="22" t="str">
        <f aca="false">IF($B252="","",IFERROR(INDEX(Register!$B$2:$B$301,MATCH($B252,Register!$A$2:$A$301,0)),"Check asset ID"))</f>
        <v/>
      </c>
      <c r="D252" s="22" t="str">
        <f aca="false">IF($B252="","",IFERROR(INDEX(Register!$D$2:$D$301,MATCH($B252,Register!$A$2:$A$301,0)),""))</f>
        <v/>
      </c>
      <c r="E252" s="22" t="str">
        <f aca="false">IF($B252="","",IFERROR(INDEX(Register!$C$2:$C$301,MATCH($B252,Register!$A$2:$A$301,0)),""))</f>
        <v/>
      </c>
      <c r="F252" s="14"/>
      <c r="G252" s="23"/>
      <c r="H252" s="14"/>
      <c r="I252" s="14"/>
      <c r="J252" s="16"/>
      <c r="K252" s="14"/>
      <c r="L252" s="14"/>
    </row>
    <row r="253" customFormat="false" ht="15" hidden="false" customHeight="false" outlineLevel="0" collapsed="false">
      <c r="A253" s="15"/>
      <c r="B253" s="14"/>
      <c r="C253" s="22" t="str">
        <f aca="false">IF($B253="","",IFERROR(INDEX(Register!$B$2:$B$301,MATCH($B253,Register!$A$2:$A$301,0)),"Check asset ID"))</f>
        <v/>
      </c>
      <c r="D253" s="22" t="str">
        <f aca="false">IF($B253="","",IFERROR(INDEX(Register!$D$2:$D$301,MATCH($B253,Register!$A$2:$A$301,0)),""))</f>
        <v/>
      </c>
      <c r="E253" s="22" t="str">
        <f aca="false">IF($B253="","",IFERROR(INDEX(Register!$C$2:$C$301,MATCH($B253,Register!$A$2:$A$301,0)),""))</f>
        <v/>
      </c>
      <c r="F253" s="14"/>
      <c r="G253" s="23"/>
      <c r="H253" s="14"/>
      <c r="I253" s="14"/>
      <c r="J253" s="16"/>
      <c r="K253" s="14"/>
      <c r="L253" s="14"/>
    </row>
    <row r="254" customFormat="false" ht="15" hidden="false" customHeight="false" outlineLevel="0" collapsed="false">
      <c r="A254" s="15"/>
      <c r="B254" s="14"/>
      <c r="C254" s="22" t="str">
        <f aca="false">IF($B254="","",IFERROR(INDEX(Register!$B$2:$B$301,MATCH($B254,Register!$A$2:$A$301,0)),"Check asset ID"))</f>
        <v/>
      </c>
      <c r="D254" s="22" t="str">
        <f aca="false">IF($B254="","",IFERROR(INDEX(Register!$D$2:$D$301,MATCH($B254,Register!$A$2:$A$301,0)),""))</f>
        <v/>
      </c>
      <c r="E254" s="22" t="str">
        <f aca="false">IF($B254="","",IFERROR(INDEX(Register!$C$2:$C$301,MATCH($B254,Register!$A$2:$A$301,0)),""))</f>
        <v/>
      </c>
      <c r="F254" s="14"/>
      <c r="G254" s="23"/>
      <c r="H254" s="14"/>
      <c r="I254" s="14"/>
      <c r="J254" s="16"/>
      <c r="K254" s="14"/>
      <c r="L254" s="14"/>
    </row>
    <row r="255" customFormat="false" ht="15" hidden="false" customHeight="false" outlineLevel="0" collapsed="false">
      <c r="A255" s="15"/>
      <c r="B255" s="14"/>
      <c r="C255" s="22" t="str">
        <f aca="false">IF($B255="","",IFERROR(INDEX(Register!$B$2:$B$301,MATCH($B255,Register!$A$2:$A$301,0)),"Check asset ID"))</f>
        <v/>
      </c>
      <c r="D255" s="22" t="str">
        <f aca="false">IF($B255="","",IFERROR(INDEX(Register!$D$2:$D$301,MATCH($B255,Register!$A$2:$A$301,0)),""))</f>
        <v/>
      </c>
      <c r="E255" s="22" t="str">
        <f aca="false">IF($B255="","",IFERROR(INDEX(Register!$C$2:$C$301,MATCH($B255,Register!$A$2:$A$301,0)),""))</f>
        <v/>
      </c>
      <c r="F255" s="14"/>
      <c r="G255" s="23"/>
      <c r="H255" s="14"/>
      <c r="I255" s="14"/>
      <c r="J255" s="16"/>
      <c r="K255" s="14"/>
      <c r="L255" s="14"/>
    </row>
    <row r="256" customFormat="false" ht="15" hidden="false" customHeight="false" outlineLevel="0" collapsed="false">
      <c r="A256" s="15"/>
      <c r="B256" s="14"/>
      <c r="C256" s="22" t="str">
        <f aca="false">IF($B256="","",IFERROR(INDEX(Register!$B$2:$B$301,MATCH($B256,Register!$A$2:$A$301,0)),"Check asset ID"))</f>
        <v/>
      </c>
      <c r="D256" s="22" t="str">
        <f aca="false">IF($B256="","",IFERROR(INDEX(Register!$D$2:$D$301,MATCH($B256,Register!$A$2:$A$301,0)),""))</f>
        <v/>
      </c>
      <c r="E256" s="22" t="str">
        <f aca="false">IF($B256="","",IFERROR(INDEX(Register!$C$2:$C$301,MATCH($B256,Register!$A$2:$A$301,0)),""))</f>
        <v/>
      </c>
      <c r="F256" s="14"/>
      <c r="G256" s="23"/>
      <c r="H256" s="14"/>
      <c r="I256" s="14"/>
      <c r="J256" s="16"/>
      <c r="K256" s="14"/>
      <c r="L256" s="14"/>
    </row>
    <row r="257" customFormat="false" ht="15" hidden="false" customHeight="false" outlineLevel="0" collapsed="false">
      <c r="A257" s="15"/>
      <c r="B257" s="14"/>
      <c r="C257" s="22" t="str">
        <f aca="false">IF($B257="","",IFERROR(INDEX(Register!$B$2:$B$301,MATCH($B257,Register!$A$2:$A$301,0)),"Check asset ID"))</f>
        <v/>
      </c>
      <c r="D257" s="22" t="str">
        <f aca="false">IF($B257="","",IFERROR(INDEX(Register!$D$2:$D$301,MATCH($B257,Register!$A$2:$A$301,0)),""))</f>
        <v/>
      </c>
      <c r="E257" s="22" t="str">
        <f aca="false">IF($B257="","",IFERROR(INDEX(Register!$C$2:$C$301,MATCH($B257,Register!$A$2:$A$301,0)),""))</f>
        <v/>
      </c>
      <c r="F257" s="14"/>
      <c r="G257" s="23"/>
      <c r="H257" s="14"/>
      <c r="I257" s="14"/>
      <c r="J257" s="16"/>
      <c r="K257" s="14"/>
      <c r="L257" s="14"/>
    </row>
    <row r="258" customFormat="false" ht="15" hidden="false" customHeight="false" outlineLevel="0" collapsed="false">
      <c r="A258" s="15"/>
      <c r="B258" s="14"/>
      <c r="C258" s="22" t="str">
        <f aca="false">IF($B258="","",IFERROR(INDEX(Register!$B$2:$B$301,MATCH($B258,Register!$A$2:$A$301,0)),"Check asset ID"))</f>
        <v/>
      </c>
      <c r="D258" s="22" t="str">
        <f aca="false">IF($B258="","",IFERROR(INDEX(Register!$D$2:$D$301,MATCH($B258,Register!$A$2:$A$301,0)),""))</f>
        <v/>
      </c>
      <c r="E258" s="22" t="str">
        <f aca="false">IF($B258="","",IFERROR(INDEX(Register!$C$2:$C$301,MATCH($B258,Register!$A$2:$A$301,0)),""))</f>
        <v/>
      </c>
      <c r="F258" s="14"/>
      <c r="G258" s="23"/>
      <c r="H258" s="14"/>
      <c r="I258" s="14"/>
      <c r="J258" s="16"/>
      <c r="K258" s="14"/>
      <c r="L258" s="14"/>
    </row>
    <row r="259" customFormat="false" ht="15" hidden="false" customHeight="false" outlineLevel="0" collapsed="false">
      <c r="A259" s="15"/>
      <c r="B259" s="14"/>
      <c r="C259" s="22" t="str">
        <f aca="false">IF($B259="","",IFERROR(INDEX(Register!$B$2:$B$301,MATCH($B259,Register!$A$2:$A$301,0)),"Check asset ID"))</f>
        <v/>
      </c>
      <c r="D259" s="22" t="str">
        <f aca="false">IF($B259="","",IFERROR(INDEX(Register!$D$2:$D$301,MATCH($B259,Register!$A$2:$A$301,0)),""))</f>
        <v/>
      </c>
      <c r="E259" s="22" t="str">
        <f aca="false">IF($B259="","",IFERROR(INDEX(Register!$C$2:$C$301,MATCH($B259,Register!$A$2:$A$301,0)),""))</f>
        <v/>
      </c>
      <c r="F259" s="14"/>
      <c r="G259" s="23"/>
      <c r="H259" s="14"/>
      <c r="I259" s="14"/>
      <c r="J259" s="16"/>
      <c r="K259" s="14"/>
      <c r="L259" s="14"/>
    </row>
    <row r="260" customFormat="false" ht="15" hidden="false" customHeight="false" outlineLevel="0" collapsed="false">
      <c r="A260" s="15"/>
      <c r="B260" s="14"/>
      <c r="C260" s="22" t="str">
        <f aca="false">IF($B260="","",IFERROR(INDEX(Register!$B$2:$B$301,MATCH($B260,Register!$A$2:$A$301,0)),"Check asset ID"))</f>
        <v/>
      </c>
      <c r="D260" s="22" t="str">
        <f aca="false">IF($B260="","",IFERROR(INDEX(Register!$D$2:$D$301,MATCH($B260,Register!$A$2:$A$301,0)),""))</f>
        <v/>
      </c>
      <c r="E260" s="22" t="str">
        <f aca="false">IF($B260="","",IFERROR(INDEX(Register!$C$2:$C$301,MATCH($B260,Register!$A$2:$A$301,0)),""))</f>
        <v/>
      </c>
      <c r="F260" s="14"/>
      <c r="G260" s="23"/>
      <c r="H260" s="14"/>
      <c r="I260" s="14"/>
      <c r="J260" s="16"/>
      <c r="K260" s="14"/>
      <c r="L260" s="14"/>
    </row>
    <row r="261" customFormat="false" ht="15" hidden="false" customHeight="false" outlineLevel="0" collapsed="false">
      <c r="A261" s="15"/>
      <c r="B261" s="14"/>
      <c r="C261" s="22" t="str">
        <f aca="false">IF($B261="","",IFERROR(INDEX(Register!$B$2:$B$301,MATCH($B261,Register!$A$2:$A$301,0)),"Check asset ID"))</f>
        <v/>
      </c>
      <c r="D261" s="22" t="str">
        <f aca="false">IF($B261="","",IFERROR(INDEX(Register!$D$2:$D$301,MATCH($B261,Register!$A$2:$A$301,0)),""))</f>
        <v/>
      </c>
      <c r="E261" s="22" t="str">
        <f aca="false">IF($B261="","",IFERROR(INDEX(Register!$C$2:$C$301,MATCH($B261,Register!$A$2:$A$301,0)),""))</f>
        <v/>
      </c>
      <c r="F261" s="14"/>
      <c r="G261" s="23"/>
      <c r="H261" s="14"/>
      <c r="I261" s="14"/>
      <c r="J261" s="16"/>
      <c r="K261" s="14"/>
      <c r="L261" s="14"/>
    </row>
    <row r="262" customFormat="false" ht="15" hidden="false" customHeight="false" outlineLevel="0" collapsed="false">
      <c r="A262" s="15"/>
      <c r="B262" s="14"/>
      <c r="C262" s="22" t="str">
        <f aca="false">IF($B262="","",IFERROR(INDEX(Register!$B$2:$B$301,MATCH($B262,Register!$A$2:$A$301,0)),"Check asset ID"))</f>
        <v/>
      </c>
      <c r="D262" s="22" t="str">
        <f aca="false">IF($B262="","",IFERROR(INDEX(Register!$D$2:$D$301,MATCH($B262,Register!$A$2:$A$301,0)),""))</f>
        <v/>
      </c>
      <c r="E262" s="22" t="str">
        <f aca="false">IF($B262="","",IFERROR(INDEX(Register!$C$2:$C$301,MATCH($B262,Register!$A$2:$A$301,0)),""))</f>
        <v/>
      </c>
      <c r="F262" s="14"/>
      <c r="G262" s="23"/>
      <c r="H262" s="14"/>
      <c r="I262" s="14"/>
      <c r="J262" s="16"/>
      <c r="K262" s="14"/>
      <c r="L262" s="14"/>
    </row>
    <row r="263" customFormat="false" ht="15" hidden="false" customHeight="false" outlineLevel="0" collapsed="false">
      <c r="A263" s="15"/>
      <c r="B263" s="14"/>
      <c r="C263" s="22" t="str">
        <f aca="false">IF($B263="","",IFERROR(INDEX(Register!$B$2:$B$301,MATCH($B263,Register!$A$2:$A$301,0)),"Check asset ID"))</f>
        <v/>
      </c>
      <c r="D263" s="22" t="str">
        <f aca="false">IF($B263="","",IFERROR(INDEX(Register!$D$2:$D$301,MATCH($B263,Register!$A$2:$A$301,0)),""))</f>
        <v/>
      </c>
      <c r="E263" s="22" t="str">
        <f aca="false">IF($B263="","",IFERROR(INDEX(Register!$C$2:$C$301,MATCH($B263,Register!$A$2:$A$301,0)),""))</f>
        <v/>
      </c>
      <c r="F263" s="14"/>
      <c r="G263" s="23"/>
      <c r="H263" s="14"/>
      <c r="I263" s="14"/>
      <c r="J263" s="16"/>
      <c r="K263" s="14"/>
      <c r="L263" s="14"/>
    </row>
    <row r="264" customFormat="false" ht="15" hidden="false" customHeight="false" outlineLevel="0" collapsed="false">
      <c r="A264" s="15"/>
      <c r="B264" s="14"/>
      <c r="C264" s="22" t="str">
        <f aca="false">IF($B264="","",IFERROR(INDEX(Register!$B$2:$B$301,MATCH($B264,Register!$A$2:$A$301,0)),"Check asset ID"))</f>
        <v/>
      </c>
      <c r="D264" s="22" t="str">
        <f aca="false">IF($B264="","",IFERROR(INDEX(Register!$D$2:$D$301,MATCH($B264,Register!$A$2:$A$301,0)),""))</f>
        <v/>
      </c>
      <c r="E264" s="22" t="str">
        <f aca="false">IF($B264="","",IFERROR(INDEX(Register!$C$2:$C$301,MATCH($B264,Register!$A$2:$A$301,0)),""))</f>
        <v/>
      </c>
      <c r="F264" s="14"/>
      <c r="G264" s="23"/>
      <c r="H264" s="14"/>
      <c r="I264" s="14"/>
      <c r="J264" s="16"/>
      <c r="K264" s="14"/>
      <c r="L264" s="14"/>
    </row>
    <row r="265" customFormat="false" ht="15" hidden="false" customHeight="false" outlineLevel="0" collapsed="false">
      <c r="A265" s="15"/>
      <c r="B265" s="14"/>
      <c r="C265" s="22" t="str">
        <f aca="false">IF($B265="","",IFERROR(INDEX(Register!$B$2:$B$301,MATCH($B265,Register!$A$2:$A$301,0)),"Check asset ID"))</f>
        <v/>
      </c>
      <c r="D265" s="22" t="str">
        <f aca="false">IF($B265="","",IFERROR(INDEX(Register!$D$2:$D$301,MATCH($B265,Register!$A$2:$A$301,0)),""))</f>
        <v/>
      </c>
      <c r="E265" s="22" t="str">
        <f aca="false">IF($B265="","",IFERROR(INDEX(Register!$C$2:$C$301,MATCH($B265,Register!$A$2:$A$301,0)),""))</f>
        <v/>
      </c>
      <c r="F265" s="14"/>
      <c r="G265" s="23"/>
      <c r="H265" s="14"/>
      <c r="I265" s="14"/>
      <c r="J265" s="16"/>
      <c r="K265" s="14"/>
      <c r="L265" s="14"/>
    </row>
    <row r="266" customFormat="false" ht="15" hidden="false" customHeight="false" outlineLevel="0" collapsed="false">
      <c r="A266" s="15"/>
      <c r="B266" s="14"/>
      <c r="C266" s="22" t="str">
        <f aca="false">IF($B266="","",IFERROR(INDEX(Register!$B$2:$B$301,MATCH($B266,Register!$A$2:$A$301,0)),"Check asset ID"))</f>
        <v/>
      </c>
      <c r="D266" s="22" t="str">
        <f aca="false">IF($B266="","",IFERROR(INDEX(Register!$D$2:$D$301,MATCH($B266,Register!$A$2:$A$301,0)),""))</f>
        <v/>
      </c>
      <c r="E266" s="22" t="str">
        <f aca="false">IF($B266="","",IFERROR(INDEX(Register!$C$2:$C$301,MATCH($B266,Register!$A$2:$A$301,0)),""))</f>
        <v/>
      </c>
      <c r="F266" s="14"/>
      <c r="G266" s="23"/>
      <c r="H266" s="14"/>
      <c r="I266" s="14"/>
      <c r="J266" s="16"/>
      <c r="K266" s="14"/>
      <c r="L266" s="14"/>
    </row>
    <row r="267" customFormat="false" ht="15" hidden="false" customHeight="false" outlineLevel="0" collapsed="false">
      <c r="A267" s="15"/>
      <c r="B267" s="14"/>
      <c r="C267" s="22" t="str">
        <f aca="false">IF($B267="","",IFERROR(INDEX(Register!$B$2:$B$301,MATCH($B267,Register!$A$2:$A$301,0)),"Check asset ID"))</f>
        <v/>
      </c>
      <c r="D267" s="22" t="str">
        <f aca="false">IF($B267="","",IFERROR(INDEX(Register!$D$2:$D$301,MATCH($B267,Register!$A$2:$A$301,0)),""))</f>
        <v/>
      </c>
      <c r="E267" s="22" t="str">
        <f aca="false">IF($B267="","",IFERROR(INDEX(Register!$C$2:$C$301,MATCH($B267,Register!$A$2:$A$301,0)),""))</f>
        <v/>
      </c>
      <c r="F267" s="14"/>
      <c r="G267" s="23"/>
      <c r="H267" s="14"/>
      <c r="I267" s="14"/>
      <c r="J267" s="16"/>
      <c r="K267" s="14"/>
      <c r="L267" s="14"/>
    </row>
    <row r="268" customFormat="false" ht="15" hidden="false" customHeight="false" outlineLevel="0" collapsed="false">
      <c r="A268" s="15"/>
      <c r="B268" s="14"/>
      <c r="C268" s="22" t="str">
        <f aca="false">IF($B268="","",IFERROR(INDEX(Register!$B$2:$B$301,MATCH($B268,Register!$A$2:$A$301,0)),"Check asset ID"))</f>
        <v/>
      </c>
      <c r="D268" s="22" t="str">
        <f aca="false">IF($B268="","",IFERROR(INDEX(Register!$D$2:$D$301,MATCH($B268,Register!$A$2:$A$301,0)),""))</f>
        <v/>
      </c>
      <c r="E268" s="22" t="str">
        <f aca="false">IF($B268="","",IFERROR(INDEX(Register!$C$2:$C$301,MATCH($B268,Register!$A$2:$A$301,0)),""))</f>
        <v/>
      </c>
      <c r="F268" s="14"/>
      <c r="G268" s="23"/>
      <c r="H268" s="14"/>
      <c r="I268" s="14"/>
      <c r="J268" s="16"/>
      <c r="K268" s="14"/>
      <c r="L268" s="14"/>
    </row>
    <row r="269" customFormat="false" ht="15" hidden="false" customHeight="false" outlineLevel="0" collapsed="false">
      <c r="A269" s="15"/>
      <c r="B269" s="14"/>
      <c r="C269" s="22" t="str">
        <f aca="false">IF($B269="","",IFERROR(INDEX(Register!$B$2:$B$301,MATCH($B269,Register!$A$2:$A$301,0)),"Check asset ID"))</f>
        <v/>
      </c>
      <c r="D269" s="22" t="str">
        <f aca="false">IF($B269="","",IFERROR(INDEX(Register!$D$2:$D$301,MATCH($B269,Register!$A$2:$A$301,0)),""))</f>
        <v/>
      </c>
      <c r="E269" s="22" t="str">
        <f aca="false">IF($B269="","",IFERROR(INDEX(Register!$C$2:$C$301,MATCH($B269,Register!$A$2:$A$301,0)),""))</f>
        <v/>
      </c>
      <c r="F269" s="14"/>
      <c r="G269" s="23"/>
      <c r="H269" s="14"/>
      <c r="I269" s="14"/>
      <c r="J269" s="16"/>
      <c r="K269" s="14"/>
      <c r="L269" s="14"/>
    </row>
    <row r="270" customFormat="false" ht="15" hidden="false" customHeight="false" outlineLevel="0" collapsed="false">
      <c r="A270" s="15"/>
      <c r="B270" s="14"/>
      <c r="C270" s="22" t="str">
        <f aca="false">IF($B270="","",IFERROR(INDEX(Register!$B$2:$B$301,MATCH($B270,Register!$A$2:$A$301,0)),"Check asset ID"))</f>
        <v/>
      </c>
      <c r="D270" s="22" t="str">
        <f aca="false">IF($B270="","",IFERROR(INDEX(Register!$D$2:$D$301,MATCH($B270,Register!$A$2:$A$301,0)),""))</f>
        <v/>
      </c>
      <c r="E270" s="22" t="str">
        <f aca="false">IF($B270="","",IFERROR(INDEX(Register!$C$2:$C$301,MATCH($B270,Register!$A$2:$A$301,0)),""))</f>
        <v/>
      </c>
      <c r="F270" s="14"/>
      <c r="G270" s="23"/>
      <c r="H270" s="14"/>
      <c r="I270" s="14"/>
      <c r="J270" s="16"/>
      <c r="K270" s="14"/>
      <c r="L270" s="14"/>
    </row>
    <row r="271" customFormat="false" ht="15" hidden="false" customHeight="false" outlineLevel="0" collapsed="false">
      <c r="A271" s="15"/>
      <c r="B271" s="14"/>
      <c r="C271" s="22" t="str">
        <f aca="false">IF($B271="","",IFERROR(INDEX(Register!$B$2:$B$301,MATCH($B271,Register!$A$2:$A$301,0)),"Check asset ID"))</f>
        <v/>
      </c>
      <c r="D271" s="22" t="str">
        <f aca="false">IF($B271="","",IFERROR(INDEX(Register!$D$2:$D$301,MATCH($B271,Register!$A$2:$A$301,0)),""))</f>
        <v/>
      </c>
      <c r="E271" s="22" t="str">
        <f aca="false">IF($B271="","",IFERROR(INDEX(Register!$C$2:$C$301,MATCH($B271,Register!$A$2:$A$301,0)),""))</f>
        <v/>
      </c>
      <c r="F271" s="14"/>
      <c r="G271" s="23"/>
      <c r="H271" s="14"/>
      <c r="I271" s="14"/>
      <c r="J271" s="16"/>
      <c r="K271" s="14"/>
      <c r="L271" s="14"/>
    </row>
    <row r="272" customFormat="false" ht="15" hidden="false" customHeight="false" outlineLevel="0" collapsed="false">
      <c r="A272" s="15"/>
      <c r="B272" s="14"/>
      <c r="C272" s="22" t="str">
        <f aca="false">IF($B272="","",IFERROR(INDEX(Register!$B$2:$B$301,MATCH($B272,Register!$A$2:$A$301,0)),"Check asset ID"))</f>
        <v/>
      </c>
      <c r="D272" s="22" t="str">
        <f aca="false">IF($B272="","",IFERROR(INDEX(Register!$D$2:$D$301,MATCH($B272,Register!$A$2:$A$301,0)),""))</f>
        <v/>
      </c>
      <c r="E272" s="22" t="str">
        <f aca="false">IF($B272="","",IFERROR(INDEX(Register!$C$2:$C$301,MATCH($B272,Register!$A$2:$A$301,0)),""))</f>
        <v/>
      </c>
      <c r="F272" s="14"/>
      <c r="G272" s="23"/>
      <c r="H272" s="14"/>
      <c r="I272" s="14"/>
      <c r="J272" s="16"/>
      <c r="K272" s="14"/>
      <c r="L272" s="14"/>
    </row>
    <row r="273" customFormat="false" ht="15" hidden="false" customHeight="false" outlineLevel="0" collapsed="false">
      <c r="A273" s="15"/>
      <c r="B273" s="14"/>
      <c r="C273" s="22" t="str">
        <f aca="false">IF($B273="","",IFERROR(INDEX(Register!$B$2:$B$301,MATCH($B273,Register!$A$2:$A$301,0)),"Check asset ID"))</f>
        <v/>
      </c>
      <c r="D273" s="22" t="str">
        <f aca="false">IF($B273="","",IFERROR(INDEX(Register!$D$2:$D$301,MATCH($B273,Register!$A$2:$A$301,0)),""))</f>
        <v/>
      </c>
      <c r="E273" s="22" t="str">
        <f aca="false">IF($B273="","",IFERROR(INDEX(Register!$C$2:$C$301,MATCH($B273,Register!$A$2:$A$301,0)),""))</f>
        <v/>
      </c>
      <c r="F273" s="14"/>
      <c r="G273" s="23"/>
      <c r="H273" s="14"/>
      <c r="I273" s="14"/>
      <c r="J273" s="16"/>
      <c r="K273" s="14"/>
      <c r="L273" s="14"/>
    </row>
    <row r="274" customFormat="false" ht="15" hidden="false" customHeight="false" outlineLevel="0" collapsed="false">
      <c r="A274" s="15"/>
      <c r="B274" s="14"/>
      <c r="C274" s="22" t="str">
        <f aca="false">IF($B274="","",IFERROR(INDEX(Register!$B$2:$B$301,MATCH($B274,Register!$A$2:$A$301,0)),"Check asset ID"))</f>
        <v/>
      </c>
      <c r="D274" s="22" t="str">
        <f aca="false">IF($B274="","",IFERROR(INDEX(Register!$D$2:$D$301,MATCH($B274,Register!$A$2:$A$301,0)),""))</f>
        <v/>
      </c>
      <c r="E274" s="22" t="str">
        <f aca="false">IF($B274="","",IFERROR(INDEX(Register!$C$2:$C$301,MATCH($B274,Register!$A$2:$A$301,0)),""))</f>
        <v/>
      </c>
      <c r="F274" s="14"/>
      <c r="G274" s="23"/>
      <c r="H274" s="14"/>
      <c r="I274" s="14"/>
      <c r="J274" s="16"/>
      <c r="K274" s="14"/>
      <c r="L274" s="14"/>
    </row>
    <row r="275" customFormat="false" ht="15" hidden="false" customHeight="false" outlineLevel="0" collapsed="false">
      <c r="A275" s="15"/>
      <c r="B275" s="14"/>
      <c r="C275" s="22" t="str">
        <f aca="false">IF($B275="","",IFERROR(INDEX(Register!$B$2:$B$301,MATCH($B275,Register!$A$2:$A$301,0)),"Check asset ID"))</f>
        <v/>
      </c>
      <c r="D275" s="22" t="str">
        <f aca="false">IF($B275="","",IFERROR(INDEX(Register!$D$2:$D$301,MATCH($B275,Register!$A$2:$A$301,0)),""))</f>
        <v/>
      </c>
      <c r="E275" s="22" t="str">
        <f aca="false">IF($B275="","",IFERROR(INDEX(Register!$C$2:$C$301,MATCH($B275,Register!$A$2:$A$301,0)),""))</f>
        <v/>
      </c>
      <c r="F275" s="14"/>
      <c r="G275" s="23"/>
      <c r="H275" s="14"/>
      <c r="I275" s="14"/>
      <c r="J275" s="16"/>
      <c r="K275" s="14"/>
      <c r="L275" s="14"/>
    </row>
    <row r="276" customFormat="false" ht="15" hidden="false" customHeight="false" outlineLevel="0" collapsed="false">
      <c r="A276" s="15"/>
      <c r="B276" s="14"/>
      <c r="C276" s="22" t="str">
        <f aca="false">IF($B276="","",IFERROR(INDEX(Register!$B$2:$B$301,MATCH($B276,Register!$A$2:$A$301,0)),"Check asset ID"))</f>
        <v/>
      </c>
      <c r="D276" s="22" t="str">
        <f aca="false">IF($B276="","",IFERROR(INDEX(Register!$D$2:$D$301,MATCH($B276,Register!$A$2:$A$301,0)),""))</f>
        <v/>
      </c>
      <c r="E276" s="22" t="str">
        <f aca="false">IF($B276="","",IFERROR(INDEX(Register!$C$2:$C$301,MATCH($B276,Register!$A$2:$A$301,0)),""))</f>
        <v/>
      </c>
      <c r="F276" s="14"/>
      <c r="G276" s="23"/>
      <c r="H276" s="14"/>
      <c r="I276" s="14"/>
      <c r="J276" s="16"/>
      <c r="K276" s="14"/>
      <c r="L276" s="14"/>
    </row>
    <row r="277" customFormat="false" ht="15" hidden="false" customHeight="false" outlineLevel="0" collapsed="false">
      <c r="A277" s="15"/>
      <c r="B277" s="14"/>
      <c r="C277" s="22" t="str">
        <f aca="false">IF($B277="","",IFERROR(INDEX(Register!$B$2:$B$301,MATCH($B277,Register!$A$2:$A$301,0)),"Check asset ID"))</f>
        <v/>
      </c>
      <c r="D277" s="22" t="str">
        <f aca="false">IF($B277="","",IFERROR(INDEX(Register!$D$2:$D$301,MATCH($B277,Register!$A$2:$A$301,0)),""))</f>
        <v/>
      </c>
      <c r="E277" s="22" t="str">
        <f aca="false">IF($B277="","",IFERROR(INDEX(Register!$C$2:$C$301,MATCH($B277,Register!$A$2:$A$301,0)),""))</f>
        <v/>
      </c>
      <c r="F277" s="14"/>
      <c r="G277" s="23"/>
      <c r="H277" s="14"/>
      <c r="I277" s="14"/>
      <c r="J277" s="16"/>
      <c r="K277" s="14"/>
      <c r="L277" s="14"/>
    </row>
    <row r="278" customFormat="false" ht="15" hidden="false" customHeight="false" outlineLevel="0" collapsed="false">
      <c r="A278" s="15"/>
      <c r="B278" s="14"/>
      <c r="C278" s="22" t="str">
        <f aca="false">IF($B278="","",IFERROR(INDEX(Register!$B$2:$B$301,MATCH($B278,Register!$A$2:$A$301,0)),"Check asset ID"))</f>
        <v/>
      </c>
      <c r="D278" s="22" t="str">
        <f aca="false">IF($B278="","",IFERROR(INDEX(Register!$D$2:$D$301,MATCH($B278,Register!$A$2:$A$301,0)),""))</f>
        <v/>
      </c>
      <c r="E278" s="22" t="str">
        <f aca="false">IF($B278="","",IFERROR(INDEX(Register!$C$2:$C$301,MATCH($B278,Register!$A$2:$A$301,0)),""))</f>
        <v/>
      </c>
      <c r="F278" s="14"/>
      <c r="G278" s="23"/>
      <c r="H278" s="14"/>
      <c r="I278" s="14"/>
      <c r="J278" s="16"/>
      <c r="K278" s="14"/>
      <c r="L278" s="14"/>
    </row>
    <row r="279" customFormat="false" ht="15" hidden="false" customHeight="false" outlineLevel="0" collapsed="false">
      <c r="A279" s="15"/>
      <c r="B279" s="14"/>
      <c r="C279" s="22" t="str">
        <f aca="false">IF($B279="","",IFERROR(INDEX(Register!$B$2:$B$301,MATCH($B279,Register!$A$2:$A$301,0)),"Check asset ID"))</f>
        <v/>
      </c>
      <c r="D279" s="22" t="str">
        <f aca="false">IF($B279="","",IFERROR(INDEX(Register!$D$2:$D$301,MATCH($B279,Register!$A$2:$A$301,0)),""))</f>
        <v/>
      </c>
      <c r="E279" s="22" t="str">
        <f aca="false">IF($B279="","",IFERROR(INDEX(Register!$C$2:$C$301,MATCH($B279,Register!$A$2:$A$301,0)),""))</f>
        <v/>
      </c>
      <c r="F279" s="14"/>
      <c r="G279" s="23"/>
      <c r="H279" s="14"/>
      <c r="I279" s="14"/>
      <c r="J279" s="16"/>
      <c r="K279" s="14"/>
      <c r="L279" s="14"/>
    </row>
    <row r="280" customFormat="false" ht="15" hidden="false" customHeight="false" outlineLevel="0" collapsed="false">
      <c r="A280" s="15"/>
      <c r="B280" s="14"/>
      <c r="C280" s="22" t="str">
        <f aca="false">IF($B280="","",IFERROR(INDEX(Register!$B$2:$B$301,MATCH($B280,Register!$A$2:$A$301,0)),"Check asset ID"))</f>
        <v/>
      </c>
      <c r="D280" s="22" t="str">
        <f aca="false">IF($B280="","",IFERROR(INDEX(Register!$D$2:$D$301,MATCH($B280,Register!$A$2:$A$301,0)),""))</f>
        <v/>
      </c>
      <c r="E280" s="22" t="str">
        <f aca="false">IF($B280="","",IFERROR(INDEX(Register!$C$2:$C$301,MATCH($B280,Register!$A$2:$A$301,0)),""))</f>
        <v/>
      </c>
      <c r="F280" s="14"/>
      <c r="G280" s="23"/>
      <c r="H280" s="14"/>
      <c r="I280" s="14"/>
      <c r="J280" s="16"/>
      <c r="K280" s="14"/>
      <c r="L280" s="14"/>
    </row>
    <row r="281" customFormat="false" ht="15" hidden="false" customHeight="false" outlineLevel="0" collapsed="false">
      <c r="A281" s="15"/>
      <c r="B281" s="14"/>
      <c r="C281" s="22" t="str">
        <f aca="false">IF($B281="","",IFERROR(INDEX(Register!$B$2:$B$301,MATCH($B281,Register!$A$2:$A$301,0)),"Check asset ID"))</f>
        <v/>
      </c>
      <c r="D281" s="22" t="str">
        <f aca="false">IF($B281="","",IFERROR(INDEX(Register!$D$2:$D$301,MATCH($B281,Register!$A$2:$A$301,0)),""))</f>
        <v/>
      </c>
      <c r="E281" s="22" t="str">
        <f aca="false">IF($B281="","",IFERROR(INDEX(Register!$C$2:$C$301,MATCH($B281,Register!$A$2:$A$301,0)),""))</f>
        <v/>
      </c>
      <c r="F281" s="14"/>
      <c r="G281" s="23"/>
      <c r="H281" s="14"/>
      <c r="I281" s="14"/>
      <c r="J281" s="16"/>
      <c r="K281" s="14"/>
      <c r="L281" s="14"/>
    </row>
    <row r="282" customFormat="false" ht="15" hidden="false" customHeight="false" outlineLevel="0" collapsed="false">
      <c r="A282" s="15"/>
      <c r="B282" s="14"/>
      <c r="C282" s="22" t="str">
        <f aca="false">IF($B282="","",IFERROR(INDEX(Register!$B$2:$B$301,MATCH($B282,Register!$A$2:$A$301,0)),"Check asset ID"))</f>
        <v/>
      </c>
      <c r="D282" s="22" t="str">
        <f aca="false">IF($B282="","",IFERROR(INDEX(Register!$D$2:$D$301,MATCH($B282,Register!$A$2:$A$301,0)),""))</f>
        <v/>
      </c>
      <c r="E282" s="22" t="str">
        <f aca="false">IF($B282="","",IFERROR(INDEX(Register!$C$2:$C$301,MATCH($B282,Register!$A$2:$A$301,0)),""))</f>
        <v/>
      </c>
      <c r="F282" s="14"/>
      <c r="G282" s="23"/>
      <c r="H282" s="14"/>
      <c r="I282" s="14"/>
      <c r="J282" s="16"/>
      <c r="K282" s="14"/>
      <c r="L282" s="14"/>
    </row>
    <row r="283" customFormat="false" ht="15" hidden="false" customHeight="false" outlineLevel="0" collapsed="false">
      <c r="A283" s="15"/>
      <c r="B283" s="14"/>
      <c r="C283" s="22" t="str">
        <f aca="false">IF($B283="","",IFERROR(INDEX(Register!$B$2:$B$301,MATCH($B283,Register!$A$2:$A$301,0)),"Check asset ID"))</f>
        <v/>
      </c>
      <c r="D283" s="22" t="str">
        <f aca="false">IF($B283="","",IFERROR(INDEX(Register!$D$2:$D$301,MATCH($B283,Register!$A$2:$A$301,0)),""))</f>
        <v/>
      </c>
      <c r="E283" s="22" t="str">
        <f aca="false">IF($B283="","",IFERROR(INDEX(Register!$C$2:$C$301,MATCH($B283,Register!$A$2:$A$301,0)),""))</f>
        <v/>
      </c>
      <c r="F283" s="14"/>
      <c r="G283" s="23"/>
      <c r="H283" s="14"/>
      <c r="I283" s="14"/>
      <c r="J283" s="16"/>
      <c r="K283" s="14"/>
      <c r="L283" s="14"/>
    </row>
    <row r="284" customFormat="false" ht="15" hidden="false" customHeight="false" outlineLevel="0" collapsed="false">
      <c r="A284" s="15"/>
      <c r="B284" s="14"/>
      <c r="C284" s="22" t="str">
        <f aca="false">IF($B284="","",IFERROR(INDEX(Register!$B$2:$B$301,MATCH($B284,Register!$A$2:$A$301,0)),"Check asset ID"))</f>
        <v/>
      </c>
      <c r="D284" s="22" t="str">
        <f aca="false">IF($B284="","",IFERROR(INDEX(Register!$D$2:$D$301,MATCH($B284,Register!$A$2:$A$301,0)),""))</f>
        <v/>
      </c>
      <c r="E284" s="22" t="str">
        <f aca="false">IF($B284="","",IFERROR(INDEX(Register!$C$2:$C$301,MATCH($B284,Register!$A$2:$A$301,0)),""))</f>
        <v/>
      </c>
      <c r="F284" s="14"/>
      <c r="G284" s="23"/>
      <c r="H284" s="14"/>
      <c r="I284" s="14"/>
      <c r="J284" s="16"/>
      <c r="K284" s="14"/>
      <c r="L284" s="14"/>
    </row>
    <row r="285" customFormat="false" ht="15" hidden="false" customHeight="false" outlineLevel="0" collapsed="false">
      <c r="A285" s="15"/>
      <c r="B285" s="14"/>
      <c r="C285" s="22" t="str">
        <f aca="false">IF($B285="","",IFERROR(INDEX(Register!$B$2:$B$301,MATCH($B285,Register!$A$2:$A$301,0)),"Check asset ID"))</f>
        <v/>
      </c>
      <c r="D285" s="22" t="str">
        <f aca="false">IF($B285="","",IFERROR(INDEX(Register!$D$2:$D$301,MATCH($B285,Register!$A$2:$A$301,0)),""))</f>
        <v/>
      </c>
      <c r="E285" s="22" t="str">
        <f aca="false">IF($B285="","",IFERROR(INDEX(Register!$C$2:$C$301,MATCH($B285,Register!$A$2:$A$301,0)),""))</f>
        <v/>
      </c>
      <c r="F285" s="14"/>
      <c r="G285" s="23"/>
      <c r="H285" s="14"/>
      <c r="I285" s="14"/>
      <c r="J285" s="16"/>
      <c r="K285" s="14"/>
      <c r="L285" s="14"/>
    </row>
    <row r="286" customFormat="false" ht="15" hidden="false" customHeight="false" outlineLevel="0" collapsed="false">
      <c r="A286" s="15"/>
      <c r="B286" s="14"/>
      <c r="C286" s="22" t="str">
        <f aca="false">IF($B286="","",IFERROR(INDEX(Register!$B$2:$B$301,MATCH($B286,Register!$A$2:$A$301,0)),"Check asset ID"))</f>
        <v/>
      </c>
      <c r="D286" s="22" t="str">
        <f aca="false">IF($B286="","",IFERROR(INDEX(Register!$D$2:$D$301,MATCH($B286,Register!$A$2:$A$301,0)),""))</f>
        <v/>
      </c>
      <c r="E286" s="22" t="str">
        <f aca="false">IF($B286="","",IFERROR(INDEX(Register!$C$2:$C$301,MATCH($B286,Register!$A$2:$A$301,0)),""))</f>
        <v/>
      </c>
      <c r="F286" s="14"/>
      <c r="G286" s="23"/>
      <c r="H286" s="14"/>
      <c r="I286" s="14"/>
      <c r="J286" s="16"/>
      <c r="K286" s="14"/>
      <c r="L286" s="14"/>
    </row>
    <row r="287" customFormat="false" ht="15" hidden="false" customHeight="false" outlineLevel="0" collapsed="false">
      <c r="A287" s="15"/>
      <c r="B287" s="14"/>
      <c r="C287" s="22" t="str">
        <f aca="false">IF($B287="","",IFERROR(INDEX(Register!$B$2:$B$301,MATCH($B287,Register!$A$2:$A$301,0)),"Check asset ID"))</f>
        <v/>
      </c>
      <c r="D287" s="22" t="str">
        <f aca="false">IF($B287="","",IFERROR(INDEX(Register!$D$2:$D$301,MATCH($B287,Register!$A$2:$A$301,0)),""))</f>
        <v/>
      </c>
      <c r="E287" s="22" t="str">
        <f aca="false">IF($B287="","",IFERROR(INDEX(Register!$C$2:$C$301,MATCH($B287,Register!$A$2:$A$301,0)),""))</f>
        <v/>
      </c>
      <c r="F287" s="14"/>
      <c r="G287" s="23"/>
      <c r="H287" s="14"/>
      <c r="I287" s="14"/>
      <c r="J287" s="16"/>
      <c r="K287" s="14"/>
      <c r="L287" s="14"/>
    </row>
    <row r="288" customFormat="false" ht="15" hidden="false" customHeight="false" outlineLevel="0" collapsed="false">
      <c r="A288" s="15"/>
      <c r="B288" s="14"/>
      <c r="C288" s="22" t="str">
        <f aca="false">IF($B288="","",IFERROR(INDEX(Register!$B$2:$B$301,MATCH($B288,Register!$A$2:$A$301,0)),"Check asset ID"))</f>
        <v/>
      </c>
      <c r="D288" s="22" t="str">
        <f aca="false">IF($B288="","",IFERROR(INDEX(Register!$D$2:$D$301,MATCH($B288,Register!$A$2:$A$301,0)),""))</f>
        <v/>
      </c>
      <c r="E288" s="22" t="str">
        <f aca="false">IF($B288="","",IFERROR(INDEX(Register!$C$2:$C$301,MATCH($B288,Register!$A$2:$A$301,0)),""))</f>
        <v/>
      </c>
      <c r="F288" s="14"/>
      <c r="G288" s="23"/>
      <c r="H288" s="14"/>
      <c r="I288" s="14"/>
      <c r="J288" s="16"/>
      <c r="K288" s="14"/>
      <c r="L288" s="14"/>
    </row>
    <row r="289" customFormat="false" ht="15" hidden="false" customHeight="false" outlineLevel="0" collapsed="false">
      <c r="A289" s="15"/>
      <c r="B289" s="14"/>
      <c r="C289" s="22" t="str">
        <f aca="false">IF($B289="","",IFERROR(INDEX(Register!$B$2:$B$301,MATCH($B289,Register!$A$2:$A$301,0)),"Check asset ID"))</f>
        <v/>
      </c>
      <c r="D289" s="22" t="str">
        <f aca="false">IF($B289="","",IFERROR(INDEX(Register!$D$2:$D$301,MATCH($B289,Register!$A$2:$A$301,0)),""))</f>
        <v/>
      </c>
      <c r="E289" s="22" t="str">
        <f aca="false">IF($B289="","",IFERROR(INDEX(Register!$C$2:$C$301,MATCH($B289,Register!$A$2:$A$301,0)),""))</f>
        <v/>
      </c>
      <c r="F289" s="14"/>
      <c r="G289" s="23"/>
      <c r="H289" s="14"/>
      <c r="I289" s="14"/>
      <c r="J289" s="16"/>
      <c r="K289" s="14"/>
      <c r="L289" s="14"/>
    </row>
    <row r="290" customFormat="false" ht="15" hidden="false" customHeight="false" outlineLevel="0" collapsed="false">
      <c r="A290" s="15"/>
      <c r="B290" s="14"/>
      <c r="C290" s="22" t="str">
        <f aca="false">IF($B290="","",IFERROR(INDEX(Register!$B$2:$B$301,MATCH($B290,Register!$A$2:$A$301,0)),"Check asset ID"))</f>
        <v/>
      </c>
      <c r="D290" s="22" t="str">
        <f aca="false">IF($B290="","",IFERROR(INDEX(Register!$D$2:$D$301,MATCH($B290,Register!$A$2:$A$301,0)),""))</f>
        <v/>
      </c>
      <c r="E290" s="22" t="str">
        <f aca="false">IF($B290="","",IFERROR(INDEX(Register!$C$2:$C$301,MATCH($B290,Register!$A$2:$A$301,0)),""))</f>
        <v/>
      </c>
      <c r="F290" s="14"/>
      <c r="G290" s="23"/>
      <c r="H290" s="14"/>
      <c r="I290" s="14"/>
      <c r="J290" s="16"/>
      <c r="K290" s="14"/>
      <c r="L290" s="14"/>
    </row>
    <row r="291" customFormat="false" ht="15" hidden="false" customHeight="false" outlineLevel="0" collapsed="false">
      <c r="A291" s="15"/>
      <c r="B291" s="14"/>
      <c r="C291" s="22" t="str">
        <f aca="false">IF($B291="","",IFERROR(INDEX(Register!$B$2:$B$301,MATCH($B291,Register!$A$2:$A$301,0)),"Check asset ID"))</f>
        <v/>
      </c>
      <c r="D291" s="22" t="str">
        <f aca="false">IF($B291="","",IFERROR(INDEX(Register!$D$2:$D$301,MATCH($B291,Register!$A$2:$A$301,0)),""))</f>
        <v/>
      </c>
      <c r="E291" s="22" t="str">
        <f aca="false">IF($B291="","",IFERROR(INDEX(Register!$C$2:$C$301,MATCH($B291,Register!$A$2:$A$301,0)),""))</f>
        <v/>
      </c>
      <c r="F291" s="14"/>
      <c r="G291" s="23"/>
      <c r="H291" s="14"/>
      <c r="I291" s="14"/>
      <c r="J291" s="16"/>
      <c r="K291" s="14"/>
      <c r="L291" s="14"/>
    </row>
    <row r="292" customFormat="false" ht="15" hidden="false" customHeight="false" outlineLevel="0" collapsed="false">
      <c r="A292" s="15"/>
      <c r="B292" s="14"/>
      <c r="C292" s="22" t="str">
        <f aca="false">IF($B292="","",IFERROR(INDEX(Register!$B$2:$B$301,MATCH($B292,Register!$A$2:$A$301,0)),"Check asset ID"))</f>
        <v/>
      </c>
      <c r="D292" s="22" t="str">
        <f aca="false">IF($B292="","",IFERROR(INDEX(Register!$D$2:$D$301,MATCH($B292,Register!$A$2:$A$301,0)),""))</f>
        <v/>
      </c>
      <c r="E292" s="22" t="str">
        <f aca="false">IF($B292="","",IFERROR(INDEX(Register!$C$2:$C$301,MATCH($B292,Register!$A$2:$A$301,0)),""))</f>
        <v/>
      </c>
      <c r="F292" s="14"/>
      <c r="G292" s="23"/>
      <c r="H292" s="14"/>
      <c r="I292" s="14"/>
      <c r="J292" s="16"/>
      <c r="K292" s="14"/>
      <c r="L292" s="14"/>
    </row>
    <row r="293" customFormat="false" ht="15" hidden="false" customHeight="false" outlineLevel="0" collapsed="false">
      <c r="A293" s="15"/>
      <c r="B293" s="14"/>
      <c r="C293" s="22" t="str">
        <f aca="false">IF($B293="","",IFERROR(INDEX(Register!$B$2:$B$301,MATCH($B293,Register!$A$2:$A$301,0)),"Check asset ID"))</f>
        <v/>
      </c>
      <c r="D293" s="22" t="str">
        <f aca="false">IF($B293="","",IFERROR(INDEX(Register!$D$2:$D$301,MATCH($B293,Register!$A$2:$A$301,0)),""))</f>
        <v/>
      </c>
      <c r="E293" s="22" t="str">
        <f aca="false">IF($B293="","",IFERROR(INDEX(Register!$C$2:$C$301,MATCH($B293,Register!$A$2:$A$301,0)),""))</f>
        <v/>
      </c>
      <c r="F293" s="14"/>
      <c r="G293" s="23"/>
      <c r="H293" s="14"/>
      <c r="I293" s="14"/>
      <c r="J293" s="16"/>
      <c r="K293" s="14"/>
      <c r="L293" s="14"/>
    </row>
    <row r="294" customFormat="false" ht="15" hidden="false" customHeight="false" outlineLevel="0" collapsed="false">
      <c r="A294" s="15"/>
      <c r="B294" s="14"/>
      <c r="C294" s="22" t="str">
        <f aca="false">IF($B294="","",IFERROR(INDEX(Register!$B$2:$B$301,MATCH($B294,Register!$A$2:$A$301,0)),"Check asset ID"))</f>
        <v/>
      </c>
      <c r="D294" s="22" t="str">
        <f aca="false">IF($B294="","",IFERROR(INDEX(Register!$D$2:$D$301,MATCH($B294,Register!$A$2:$A$301,0)),""))</f>
        <v/>
      </c>
      <c r="E294" s="22" t="str">
        <f aca="false">IF($B294="","",IFERROR(INDEX(Register!$C$2:$C$301,MATCH($B294,Register!$A$2:$A$301,0)),""))</f>
        <v/>
      </c>
      <c r="F294" s="14"/>
      <c r="G294" s="23"/>
      <c r="H294" s="14"/>
      <c r="I294" s="14"/>
      <c r="J294" s="16"/>
      <c r="K294" s="14"/>
      <c r="L294" s="14"/>
    </row>
    <row r="295" customFormat="false" ht="15" hidden="false" customHeight="false" outlineLevel="0" collapsed="false">
      <c r="A295" s="15"/>
      <c r="B295" s="14"/>
      <c r="C295" s="22" t="str">
        <f aca="false">IF($B295="","",IFERROR(INDEX(Register!$B$2:$B$301,MATCH($B295,Register!$A$2:$A$301,0)),"Check asset ID"))</f>
        <v/>
      </c>
      <c r="D295" s="22" t="str">
        <f aca="false">IF($B295="","",IFERROR(INDEX(Register!$D$2:$D$301,MATCH($B295,Register!$A$2:$A$301,0)),""))</f>
        <v/>
      </c>
      <c r="E295" s="22" t="str">
        <f aca="false">IF($B295="","",IFERROR(INDEX(Register!$C$2:$C$301,MATCH($B295,Register!$A$2:$A$301,0)),""))</f>
        <v/>
      </c>
      <c r="F295" s="14"/>
      <c r="G295" s="23"/>
      <c r="H295" s="14"/>
      <c r="I295" s="14"/>
      <c r="J295" s="16"/>
      <c r="K295" s="14"/>
      <c r="L295" s="14"/>
    </row>
    <row r="296" customFormat="false" ht="15" hidden="false" customHeight="false" outlineLevel="0" collapsed="false">
      <c r="A296" s="15"/>
      <c r="B296" s="14"/>
      <c r="C296" s="22" t="str">
        <f aca="false">IF($B296="","",IFERROR(INDEX(Register!$B$2:$B$301,MATCH($B296,Register!$A$2:$A$301,0)),"Check asset ID"))</f>
        <v/>
      </c>
      <c r="D296" s="22" t="str">
        <f aca="false">IF($B296="","",IFERROR(INDEX(Register!$D$2:$D$301,MATCH($B296,Register!$A$2:$A$301,0)),""))</f>
        <v/>
      </c>
      <c r="E296" s="22" t="str">
        <f aca="false">IF($B296="","",IFERROR(INDEX(Register!$C$2:$C$301,MATCH($B296,Register!$A$2:$A$301,0)),""))</f>
        <v/>
      </c>
      <c r="F296" s="14"/>
      <c r="G296" s="23"/>
      <c r="H296" s="14"/>
      <c r="I296" s="14"/>
      <c r="J296" s="16"/>
      <c r="K296" s="14"/>
      <c r="L296" s="14"/>
    </row>
    <row r="297" customFormat="false" ht="15" hidden="false" customHeight="false" outlineLevel="0" collapsed="false">
      <c r="A297" s="15"/>
      <c r="B297" s="14"/>
      <c r="C297" s="22" t="str">
        <f aca="false">IF($B297="","",IFERROR(INDEX(Register!$B$2:$B$301,MATCH($B297,Register!$A$2:$A$301,0)),"Check asset ID"))</f>
        <v/>
      </c>
      <c r="D297" s="22" t="str">
        <f aca="false">IF($B297="","",IFERROR(INDEX(Register!$D$2:$D$301,MATCH($B297,Register!$A$2:$A$301,0)),""))</f>
        <v/>
      </c>
      <c r="E297" s="22" t="str">
        <f aca="false">IF($B297="","",IFERROR(INDEX(Register!$C$2:$C$301,MATCH($B297,Register!$A$2:$A$301,0)),""))</f>
        <v/>
      </c>
      <c r="F297" s="14"/>
      <c r="G297" s="23"/>
      <c r="H297" s="14"/>
      <c r="I297" s="14"/>
      <c r="J297" s="16"/>
      <c r="K297" s="14"/>
      <c r="L297" s="14"/>
    </row>
    <row r="298" customFormat="false" ht="15" hidden="false" customHeight="false" outlineLevel="0" collapsed="false">
      <c r="A298" s="15"/>
      <c r="B298" s="14"/>
      <c r="C298" s="22" t="str">
        <f aca="false">IF($B298="","",IFERROR(INDEX(Register!$B$2:$B$301,MATCH($B298,Register!$A$2:$A$301,0)),"Check asset ID"))</f>
        <v/>
      </c>
      <c r="D298" s="22" t="str">
        <f aca="false">IF($B298="","",IFERROR(INDEX(Register!$D$2:$D$301,MATCH($B298,Register!$A$2:$A$301,0)),""))</f>
        <v/>
      </c>
      <c r="E298" s="22" t="str">
        <f aca="false">IF($B298="","",IFERROR(INDEX(Register!$C$2:$C$301,MATCH($B298,Register!$A$2:$A$301,0)),""))</f>
        <v/>
      </c>
      <c r="F298" s="14"/>
      <c r="G298" s="23"/>
      <c r="H298" s="14"/>
      <c r="I298" s="14"/>
      <c r="J298" s="16"/>
      <c r="K298" s="14"/>
      <c r="L298" s="14"/>
    </row>
    <row r="299" customFormat="false" ht="15" hidden="false" customHeight="false" outlineLevel="0" collapsed="false">
      <c r="A299" s="15"/>
      <c r="B299" s="14"/>
      <c r="C299" s="22" t="str">
        <f aca="false">IF($B299="","",IFERROR(INDEX(Register!$B$2:$B$301,MATCH($B299,Register!$A$2:$A$301,0)),"Check asset ID"))</f>
        <v/>
      </c>
      <c r="D299" s="22" t="str">
        <f aca="false">IF($B299="","",IFERROR(INDEX(Register!$D$2:$D$301,MATCH($B299,Register!$A$2:$A$301,0)),""))</f>
        <v/>
      </c>
      <c r="E299" s="22" t="str">
        <f aca="false">IF($B299="","",IFERROR(INDEX(Register!$C$2:$C$301,MATCH($B299,Register!$A$2:$A$301,0)),""))</f>
        <v/>
      </c>
      <c r="F299" s="14"/>
      <c r="G299" s="23"/>
      <c r="H299" s="14"/>
      <c r="I299" s="14"/>
      <c r="J299" s="16"/>
      <c r="K299" s="14"/>
      <c r="L299" s="14"/>
    </row>
    <row r="300" customFormat="false" ht="15" hidden="false" customHeight="false" outlineLevel="0" collapsed="false">
      <c r="A300" s="15"/>
      <c r="B300" s="14"/>
      <c r="C300" s="22" t="str">
        <f aca="false">IF($B300="","",IFERROR(INDEX(Register!$B$2:$B$301,MATCH($B300,Register!$A$2:$A$301,0)),"Check asset ID"))</f>
        <v/>
      </c>
      <c r="D300" s="22" t="str">
        <f aca="false">IF($B300="","",IFERROR(INDEX(Register!$D$2:$D$301,MATCH($B300,Register!$A$2:$A$301,0)),""))</f>
        <v/>
      </c>
      <c r="E300" s="22" t="str">
        <f aca="false">IF($B300="","",IFERROR(INDEX(Register!$C$2:$C$301,MATCH($B300,Register!$A$2:$A$301,0)),""))</f>
        <v/>
      </c>
      <c r="F300" s="14"/>
      <c r="G300" s="23"/>
      <c r="H300" s="14"/>
      <c r="I300" s="14"/>
      <c r="J300" s="16"/>
      <c r="K300" s="14"/>
      <c r="L300" s="14"/>
    </row>
    <row r="301" customFormat="false" ht="15" hidden="false" customHeight="false" outlineLevel="0" collapsed="false">
      <c r="A301" s="15"/>
      <c r="B301" s="14"/>
      <c r="C301" s="22" t="str">
        <f aca="false">IF($B301="","",IFERROR(INDEX(Register!$B$2:$B$301,MATCH($B301,Register!$A$2:$A$301,0)),"Check asset ID"))</f>
        <v/>
      </c>
      <c r="D301" s="22" t="str">
        <f aca="false">IF($B301="","",IFERROR(INDEX(Register!$D$2:$D$301,MATCH($B301,Register!$A$2:$A$301,0)),""))</f>
        <v/>
      </c>
      <c r="E301" s="22" t="str">
        <f aca="false">IF($B301="","",IFERROR(INDEX(Register!$C$2:$C$301,MATCH($B301,Register!$A$2:$A$301,0)),""))</f>
        <v/>
      </c>
      <c r="F301" s="14"/>
      <c r="G301" s="23"/>
      <c r="H301" s="14"/>
      <c r="I301" s="14"/>
      <c r="J301" s="16"/>
      <c r="K301" s="14"/>
      <c r="L301" s="14"/>
    </row>
    <row r="302" customFormat="false" ht="15" hidden="false" customHeight="false" outlineLevel="0" collapsed="false">
      <c r="A302" s="15"/>
      <c r="B302" s="14"/>
      <c r="C302" s="22" t="str">
        <f aca="false">IF($B302="","",IFERROR(INDEX(Register!$B$2:$B$301,MATCH($B302,Register!$A$2:$A$301,0)),"Check asset ID"))</f>
        <v/>
      </c>
      <c r="D302" s="22" t="str">
        <f aca="false">IF($B302="","",IFERROR(INDEX(Register!$D$2:$D$301,MATCH($B302,Register!$A$2:$A$301,0)),""))</f>
        <v/>
      </c>
      <c r="E302" s="22" t="str">
        <f aca="false">IF($B302="","",IFERROR(INDEX(Register!$C$2:$C$301,MATCH($B302,Register!$A$2:$A$301,0)),""))</f>
        <v/>
      </c>
      <c r="F302" s="14"/>
      <c r="G302" s="23"/>
      <c r="H302" s="14"/>
      <c r="I302" s="14"/>
      <c r="J302" s="16"/>
      <c r="K302" s="14"/>
      <c r="L302" s="14"/>
    </row>
    <row r="303" customFormat="false" ht="15" hidden="false" customHeight="false" outlineLevel="0" collapsed="false">
      <c r="A303" s="15"/>
      <c r="B303" s="14"/>
      <c r="C303" s="22" t="str">
        <f aca="false">IF($B303="","",IFERROR(INDEX(Register!$B$2:$B$301,MATCH($B303,Register!$A$2:$A$301,0)),"Check asset ID"))</f>
        <v/>
      </c>
      <c r="D303" s="22" t="str">
        <f aca="false">IF($B303="","",IFERROR(INDEX(Register!$D$2:$D$301,MATCH($B303,Register!$A$2:$A$301,0)),""))</f>
        <v/>
      </c>
      <c r="E303" s="22" t="str">
        <f aca="false">IF($B303="","",IFERROR(INDEX(Register!$C$2:$C$301,MATCH($B303,Register!$A$2:$A$301,0)),""))</f>
        <v/>
      </c>
      <c r="F303" s="14"/>
      <c r="G303" s="23"/>
      <c r="H303" s="14"/>
      <c r="I303" s="14"/>
      <c r="J303" s="16"/>
      <c r="K303" s="14"/>
      <c r="L303" s="14"/>
    </row>
    <row r="304" customFormat="false" ht="15" hidden="false" customHeight="false" outlineLevel="0" collapsed="false">
      <c r="A304" s="15"/>
      <c r="B304" s="14"/>
      <c r="C304" s="22" t="str">
        <f aca="false">IF($B304="","",IFERROR(INDEX(Register!$B$2:$B$301,MATCH($B304,Register!$A$2:$A$301,0)),"Check asset ID"))</f>
        <v/>
      </c>
      <c r="D304" s="22" t="str">
        <f aca="false">IF($B304="","",IFERROR(INDEX(Register!$D$2:$D$301,MATCH($B304,Register!$A$2:$A$301,0)),""))</f>
        <v/>
      </c>
      <c r="E304" s="22" t="str">
        <f aca="false">IF($B304="","",IFERROR(INDEX(Register!$C$2:$C$301,MATCH($B304,Register!$A$2:$A$301,0)),""))</f>
        <v/>
      </c>
      <c r="F304" s="14"/>
      <c r="G304" s="23"/>
      <c r="H304" s="14"/>
      <c r="I304" s="14"/>
      <c r="J304" s="16"/>
      <c r="K304" s="14"/>
      <c r="L304" s="14"/>
    </row>
    <row r="305" customFormat="false" ht="15" hidden="false" customHeight="false" outlineLevel="0" collapsed="false">
      <c r="A305" s="15"/>
      <c r="B305" s="14"/>
      <c r="C305" s="22" t="str">
        <f aca="false">IF($B305="","",IFERROR(INDEX(Register!$B$2:$B$301,MATCH($B305,Register!$A$2:$A$301,0)),"Check asset ID"))</f>
        <v/>
      </c>
      <c r="D305" s="22" t="str">
        <f aca="false">IF($B305="","",IFERROR(INDEX(Register!$D$2:$D$301,MATCH($B305,Register!$A$2:$A$301,0)),""))</f>
        <v/>
      </c>
      <c r="E305" s="22" t="str">
        <f aca="false">IF($B305="","",IFERROR(INDEX(Register!$C$2:$C$301,MATCH($B305,Register!$A$2:$A$301,0)),""))</f>
        <v/>
      </c>
      <c r="F305" s="14"/>
      <c r="G305" s="23"/>
      <c r="H305" s="14"/>
      <c r="I305" s="14"/>
      <c r="J305" s="16"/>
      <c r="K305" s="14"/>
      <c r="L305" s="14"/>
    </row>
    <row r="306" customFormat="false" ht="15" hidden="false" customHeight="false" outlineLevel="0" collapsed="false">
      <c r="A306" s="15"/>
      <c r="B306" s="14"/>
      <c r="C306" s="22" t="str">
        <f aca="false">IF($B306="","",IFERROR(INDEX(Register!$B$2:$B$301,MATCH($B306,Register!$A$2:$A$301,0)),"Check asset ID"))</f>
        <v/>
      </c>
      <c r="D306" s="22" t="str">
        <f aca="false">IF($B306="","",IFERROR(INDEX(Register!$D$2:$D$301,MATCH($B306,Register!$A$2:$A$301,0)),""))</f>
        <v/>
      </c>
      <c r="E306" s="22" t="str">
        <f aca="false">IF($B306="","",IFERROR(INDEX(Register!$C$2:$C$301,MATCH($B306,Register!$A$2:$A$301,0)),""))</f>
        <v/>
      </c>
      <c r="F306" s="14"/>
      <c r="G306" s="23"/>
      <c r="H306" s="14"/>
      <c r="I306" s="14"/>
      <c r="J306" s="16"/>
      <c r="K306" s="14"/>
      <c r="L306" s="14"/>
    </row>
    <row r="307" customFormat="false" ht="15" hidden="false" customHeight="false" outlineLevel="0" collapsed="false">
      <c r="A307" s="15"/>
      <c r="B307" s="14"/>
      <c r="C307" s="22" t="str">
        <f aca="false">IF($B307="","",IFERROR(INDEX(Register!$B$2:$B$301,MATCH($B307,Register!$A$2:$A$301,0)),"Check asset ID"))</f>
        <v/>
      </c>
      <c r="D307" s="22" t="str">
        <f aca="false">IF($B307="","",IFERROR(INDEX(Register!$D$2:$D$301,MATCH($B307,Register!$A$2:$A$301,0)),""))</f>
        <v/>
      </c>
      <c r="E307" s="22" t="str">
        <f aca="false">IF($B307="","",IFERROR(INDEX(Register!$C$2:$C$301,MATCH($B307,Register!$A$2:$A$301,0)),""))</f>
        <v/>
      </c>
      <c r="F307" s="14"/>
      <c r="G307" s="23"/>
      <c r="H307" s="14"/>
      <c r="I307" s="14"/>
      <c r="J307" s="16"/>
      <c r="K307" s="14"/>
      <c r="L307" s="14"/>
    </row>
    <row r="308" customFormat="false" ht="15" hidden="false" customHeight="false" outlineLevel="0" collapsed="false">
      <c r="A308" s="15"/>
      <c r="B308" s="14"/>
      <c r="C308" s="22" t="str">
        <f aca="false">IF($B308="","",IFERROR(INDEX(Register!$B$2:$B$301,MATCH($B308,Register!$A$2:$A$301,0)),"Check asset ID"))</f>
        <v/>
      </c>
      <c r="D308" s="22" t="str">
        <f aca="false">IF($B308="","",IFERROR(INDEX(Register!$D$2:$D$301,MATCH($B308,Register!$A$2:$A$301,0)),""))</f>
        <v/>
      </c>
      <c r="E308" s="22" t="str">
        <f aca="false">IF($B308="","",IFERROR(INDEX(Register!$C$2:$C$301,MATCH($B308,Register!$A$2:$A$301,0)),""))</f>
        <v/>
      </c>
      <c r="F308" s="14"/>
      <c r="G308" s="23"/>
      <c r="H308" s="14"/>
      <c r="I308" s="14"/>
      <c r="J308" s="16"/>
      <c r="K308" s="14"/>
      <c r="L308" s="14"/>
    </row>
    <row r="309" customFormat="false" ht="15" hidden="false" customHeight="false" outlineLevel="0" collapsed="false">
      <c r="A309" s="15"/>
      <c r="B309" s="14"/>
      <c r="C309" s="22" t="str">
        <f aca="false">IF($B309="","",IFERROR(INDEX(Register!$B$2:$B$301,MATCH($B309,Register!$A$2:$A$301,0)),"Check asset ID"))</f>
        <v/>
      </c>
      <c r="D309" s="22" t="str">
        <f aca="false">IF($B309="","",IFERROR(INDEX(Register!$D$2:$D$301,MATCH($B309,Register!$A$2:$A$301,0)),""))</f>
        <v/>
      </c>
      <c r="E309" s="22" t="str">
        <f aca="false">IF($B309="","",IFERROR(INDEX(Register!$C$2:$C$301,MATCH($B309,Register!$A$2:$A$301,0)),""))</f>
        <v/>
      </c>
      <c r="F309" s="14"/>
      <c r="G309" s="23"/>
      <c r="H309" s="14"/>
      <c r="I309" s="14"/>
      <c r="J309" s="16"/>
      <c r="K309" s="14"/>
      <c r="L309" s="14"/>
    </row>
    <row r="310" customFormat="false" ht="15" hidden="false" customHeight="false" outlineLevel="0" collapsed="false">
      <c r="A310" s="15"/>
      <c r="B310" s="14"/>
      <c r="C310" s="22" t="str">
        <f aca="false">IF($B310="","",IFERROR(INDEX(Register!$B$2:$B$301,MATCH($B310,Register!$A$2:$A$301,0)),"Check asset ID"))</f>
        <v/>
      </c>
      <c r="D310" s="22" t="str">
        <f aca="false">IF($B310="","",IFERROR(INDEX(Register!$D$2:$D$301,MATCH($B310,Register!$A$2:$A$301,0)),""))</f>
        <v/>
      </c>
      <c r="E310" s="22" t="str">
        <f aca="false">IF($B310="","",IFERROR(INDEX(Register!$C$2:$C$301,MATCH($B310,Register!$A$2:$A$301,0)),""))</f>
        <v/>
      </c>
      <c r="F310" s="14"/>
      <c r="G310" s="23"/>
      <c r="H310" s="14"/>
      <c r="I310" s="14"/>
      <c r="J310" s="16"/>
      <c r="K310" s="14"/>
      <c r="L310" s="14"/>
    </row>
    <row r="311" customFormat="false" ht="15" hidden="false" customHeight="false" outlineLevel="0" collapsed="false">
      <c r="A311" s="15"/>
      <c r="B311" s="14"/>
      <c r="C311" s="22" t="str">
        <f aca="false">IF($B311="","",IFERROR(INDEX(Register!$B$2:$B$301,MATCH($B311,Register!$A$2:$A$301,0)),"Check asset ID"))</f>
        <v/>
      </c>
      <c r="D311" s="22" t="str">
        <f aca="false">IF($B311="","",IFERROR(INDEX(Register!$D$2:$D$301,MATCH($B311,Register!$A$2:$A$301,0)),""))</f>
        <v/>
      </c>
      <c r="E311" s="22" t="str">
        <f aca="false">IF($B311="","",IFERROR(INDEX(Register!$C$2:$C$301,MATCH($B311,Register!$A$2:$A$301,0)),""))</f>
        <v/>
      </c>
      <c r="F311" s="14"/>
      <c r="G311" s="23"/>
      <c r="H311" s="14"/>
      <c r="I311" s="14"/>
      <c r="J311" s="16"/>
      <c r="K311" s="14"/>
      <c r="L311" s="14"/>
    </row>
    <row r="312" customFormat="false" ht="15" hidden="false" customHeight="false" outlineLevel="0" collapsed="false">
      <c r="A312" s="15"/>
      <c r="B312" s="14"/>
      <c r="C312" s="22" t="str">
        <f aca="false">IF($B312="","",IFERROR(INDEX(Register!$B$2:$B$301,MATCH($B312,Register!$A$2:$A$301,0)),"Check asset ID"))</f>
        <v/>
      </c>
      <c r="D312" s="22" t="str">
        <f aca="false">IF($B312="","",IFERROR(INDEX(Register!$D$2:$D$301,MATCH($B312,Register!$A$2:$A$301,0)),""))</f>
        <v/>
      </c>
      <c r="E312" s="22" t="str">
        <f aca="false">IF($B312="","",IFERROR(INDEX(Register!$C$2:$C$301,MATCH($B312,Register!$A$2:$A$301,0)),""))</f>
        <v/>
      </c>
      <c r="F312" s="14"/>
      <c r="G312" s="23"/>
      <c r="H312" s="14"/>
      <c r="I312" s="14"/>
      <c r="J312" s="16"/>
      <c r="K312" s="14"/>
      <c r="L312" s="14"/>
    </row>
    <row r="313" customFormat="false" ht="15" hidden="false" customHeight="false" outlineLevel="0" collapsed="false">
      <c r="A313" s="15"/>
      <c r="B313" s="14"/>
      <c r="C313" s="22" t="str">
        <f aca="false">IF($B313="","",IFERROR(INDEX(Register!$B$2:$B$301,MATCH($B313,Register!$A$2:$A$301,0)),"Check asset ID"))</f>
        <v/>
      </c>
      <c r="D313" s="22" t="str">
        <f aca="false">IF($B313="","",IFERROR(INDEX(Register!$D$2:$D$301,MATCH($B313,Register!$A$2:$A$301,0)),""))</f>
        <v/>
      </c>
      <c r="E313" s="22" t="str">
        <f aca="false">IF($B313="","",IFERROR(INDEX(Register!$C$2:$C$301,MATCH($B313,Register!$A$2:$A$301,0)),""))</f>
        <v/>
      </c>
      <c r="F313" s="14"/>
      <c r="G313" s="23"/>
      <c r="H313" s="14"/>
      <c r="I313" s="14"/>
      <c r="J313" s="16"/>
      <c r="K313" s="14"/>
      <c r="L313" s="14"/>
    </row>
    <row r="314" customFormat="false" ht="15" hidden="false" customHeight="false" outlineLevel="0" collapsed="false">
      <c r="A314" s="15"/>
      <c r="B314" s="14"/>
      <c r="C314" s="22" t="str">
        <f aca="false">IF($B314="","",IFERROR(INDEX(Register!$B$2:$B$301,MATCH($B314,Register!$A$2:$A$301,0)),"Check asset ID"))</f>
        <v/>
      </c>
      <c r="D314" s="22" t="str">
        <f aca="false">IF($B314="","",IFERROR(INDEX(Register!$D$2:$D$301,MATCH($B314,Register!$A$2:$A$301,0)),""))</f>
        <v/>
      </c>
      <c r="E314" s="22" t="str">
        <f aca="false">IF($B314="","",IFERROR(INDEX(Register!$C$2:$C$301,MATCH($B314,Register!$A$2:$A$301,0)),""))</f>
        <v/>
      </c>
      <c r="F314" s="14"/>
      <c r="G314" s="23"/>
      <c r="H314" s="14"/>
      <c r="I314" s="14"/>
      <c r="J314" s="16"/>
      <c r="K314" s="14"/>
      <c r="L314" s="14"/>
    </row>
    <row r="315" customFormat="false" ht="15" hidden="false" customHeight="false" outlineLevel="0" collapsed="false">
      <c r="A315" s="15"/>
      <c r="B315" s="14"/>
      <c r="C315" s="22" t="str">
        <f aca="false">IF($B315="","",IFERROR(INDEX(Register!$B$2:$B$301,MATCH($B315,Register!$A$2:$A$301,0)),"Check asset ID"))</f>
        <v/>
      </c>
      <c r="D315" s="22" t="str">
        <f aca="false">IF($B315="","",IFERROR(INDEX(Register!$D$2:$D$301,MATCH($B315,Register!$A$2:$A$301,0)),""))</f>
        <v/>
      </c>
      <c r="E315" s="22" t="str">
        <f aca="false">IF($B315="","",IFERROR(INDEX(Register!$C$2:$C$301,MATCH($B315,Register!$A$2:$A$301,0)),""))</f>
        <v/>
      </c>
      <c r="F315" s="14"/>
      <c r="G315" s="23"/>
      <c r="H315" s="14"/>
      <c r="I315" s="14"/>
      <c r="J315" s="16"/>
      <c r="K315" s="14"/>
      <c r="L315" s="14"/>
    </row>
    <row r="316" customFormat="false" ht="15" hidden="false" customHeight="false" outlineLevel="0" collapsed="false">
      <c r="A316" s="15"/>
      <c r="B316" s="14"/>
      <c r="C316" s="22" t="str">
        <f aca="false">IF($B316="","",IFERROR(INDEX(Register!$B$2:$B$301,MATCH($B316,Register!$A$2:$A$301,0)),"Check asset ID"))</f>
        <v/>
      </c>
      <c r="D316" s="22" t="str">
        <f aca="false">IF($B316="","",IFERROR(INDEX(Register!$D$2:$D$301,MATCH($B316,Register!$A$2:$A$301,0)),""))</f>
        <v/>
      </c>
      <c r="E316" s="22" t="str">
        <f aca="false">IF($B316="","",IFERROR(INDEX(Register!$C$2:$C$301,MATCH($B316,Register!$A$2:$A$301,0)),""))</f>
        <v/>
      </c>
      <c r="F316" s="14"/>
      <c r="G316" s="23"/>
      <c r="H316" s="14"/>
      <c r="I316" s="14"/>
      <c r="J316" s="16"/>
      <c r="K316" s="14"/>
      <c r="L316" s="14"/>
    </row>
    <row r="317" customFormat="false" ht="15" hidden="false" customHeight="false" outlineLevel="0" collapsed="false">
      <c r="A317" s="15"/>
      <c r="B317" s="14"/>
      <c r="C317" s="22" t="str">
        <f aca="false">IF($B317="","",IFERROR(INDEX(Register!$B$2:$B$301,MATCH($B317,Register!$A$2:$A$301,0)),"Check asset ID"))</f>
        <v/>
      </c>
      <c r="D317" s="22" t="str">
        <f aca="false">IF($B317="","",IFERROR(INDEX(Register!$D$2:$D$301,MATCH($B317,Register!$A$2:$A$301,0)),""))</f>
        <v/>
      </c>
      <c r="E317" s="22" t="str">
        <f aca="false">IF($B317="","",IFERROR(INDEX(Register!$C$2:$C$301,MATCH($B317,Register!$A$2:$A$301,0)),""))</f>
        <v/>
      </c>
      <c r="F317" s="14"/>
      <c r="G317" s="23"/>
      <c r="H317" s="14"/>
      <c r="I317" s="14"/>
      <c r="J317" s="16"/>
      <c r="K317" s="14"/>
      <c r="L317" s="14"/>
    </row>
    <row r="318" customFormat="false" ht="15" hidden="false" customHeight="false" outlineLevel="0" collapsed="false">
      <c r="A318" s="15"/>
      <c r="B318" s="14"/>
      <c r="C318" s="22" t="str">
        <f aca="false">IF($B318="","",IFERROR(INDEX(Register!$B$2:$B$301,MATCH($B318,Register!$A$2:$A$301,0)),"Check asset ID"))</f>
        <v/>
      </c>
      <c r="D318" s="22" t="str">
        <f aca="false">IF($B318="","",IFERROR(INDEX(Register!$D$2:$D$301,MATCH($B318,Register!$A$2:$A$301,0)),""))</f>
        <v/>
      </c>
      <c r="E318" s="22" t="str">
        <f aca="false">IF($B318="","",IFERROR(INDEX(Register!$C$2:$C$301,MATCH($B318,Register!$A$2:$A$301,0)),""))</f>
        <v/>
      </c>
      <c r="F318" s="14"/>
      <c r="G318" s="23"/>
      <c r="H318" s="14"/>
      <c r="I318" s="14"/>
      <c r="J318" s="16"/>
      <c r="K318" s="14"/>
      <c r="L318" s="14"/>
    </row>
    <row r="319" customFormat="false" ht="15" hidden="false" customHeight="false" outlineLevel="0" collapsed="false">
      <c r="A319" s="15"/>
      <c r="B319" s="14"/>
      <c r="C319" s="22" t="str">
        <f aca="false">IF($B319="","",IFERROR(INDEX(Register!$B$2:$B$301,MATCH($B319,Register!$A$2:$A$301,0)),"Check asset ID"))</f>
        <v/>
      </c>
      <c r="D319" s="22" t="str">
        <f aca="false">IF($B319="","",IFERROR(INDEX(Register!$D$2:$D$301,MATCH($B319,Register!$A$2:$A$301,0)),""))</f>
        <v/>
      </c>
      <c r="E319" s="22" t="str">
        <f aca="false">IF($B319="","",IFERROR(INDEX(Register!$C$2:$C$301,MATCH($B319,Register!$A$2:$A$301,0)),""))</f>
        <v/>
      </c>
      <c r="F319" s="14"/>
      <c r="G319" s="23"/>
      <c r="H319" s="14"/>
      <c r="I319" s="14"/>
      <c r="J319" s="16"/>
      <c r="K319" s="14"/>
      <c r="L319" s="14"/>
    </row>
    <row r="320" customFormat="false" ht="15" hidden="false" customHeight="false" outlineLevel="0" collapsed="false">
      <c r="A320" s="15"/>
      <c r="B320" s="14"/>
      <c r="C320" s="22" t="str">
        <f aca="false">IF($B320="","",IFERROR(INDEX(Register!$B$2:$B$301,MATCH($B320,Register!$A$2:$A$301,0)),"Check asset ID"))</f>
        <v/>
      </c>
      <c r="D320" s="22" t="str">
        <f aca="false">IF($B320="","",IFERROR(INDEX(Register!$D$2:$D$301,MATCH($B320,Register!$A$2:$A$301,0)),""))</f>
        <v/>
      </c>
      <c r="E320" s="22" t="str">
        <f aca="false">IF($B320="","",IFERROR(INDEX(Register!$C$2:$C$301,MATCH($B320,Register!$A$2:$A$301,0)),""))</f>
        <v/>
      </c>
      <c r="F320" s="14"/>
      <c r="G320" s="23"/>
      <c r="H320" s="14"/>
      <c r="I320" s="14"/>
      <c r="J320" s="16"/>
      <c r="K320" s="14"/>
      <c r="L320" s="14"/>
    </row>
    <row r="321" customFormat="false" ht="15" hidden="false" customHeight="false" outlineLevel="0" collapsed="false">
      <c r="A321" s="15"/>
      <c r="B321" s="14"/>
      <c r="C321" s="22" t="str">
        <f aca="false">IF($B321="","",IFERROR(INDEX(Register!$B$2:$B$301,MATCH($B321,Register!$A$2:$A$301,0)),"Check asset ID"))</f>
        <v/>
      </c>
      <c r="D321" s="22" t="str">
        <f aca="false">IF($B321="","",IFERROR(INDEX(Register!$D$2:$D$301,MATCH($B321,Register!$A$2:$A$301,0)),""))</f>
        <v/>
      </c>
      <c r="E321" s="22" t="str">
        <f aca="false">IF($B321="","",IFERROR(INDEX(Register!$C$2:$C$301,MATCH($B321,Register!$A$2:$A$301,0)),""))</f>
        <v/>
      </c>
      <c r="F321" s="14"/>
      <c r="G321" s="23"/>
      <c r="H321" s="14"/>
      <c r="I321" s="14"/>
      <c r="J321" s="16"/>
      <c r="K321" s="14"/>
      <c r="L321" s="14"/>
    </row>
    <row r="322" customFormat="false" ht="15" hidden="false" customHeight="false" outlineLevel="0" collapsed="false">
      <c r="A322" s="15"/>
      <c r="B322" s="14"/>
      <c r="C322" s="22" t="str">
        <f aca="false">IF($B322="","",IFERROR(INDEX(Register!$B$2:$B$301,MATCH($B322,Register!$A$2:$A$301,0)),"Check asset ID"))</f>
        <v/>
      </c>
      <c r="D322" s="22" t="str">
        <f aca="false">IF($B322="","",IFERROR(INDEX(Register!$D$2:$D$301,MATCH($B322,Register!$A$2:$A$301,0)),""))</f>
        <v/>
      </c>
      <c r="E322" s="22" t="str">
        <f aca="false">IF($B322="","",IFERROR(INDEX(Register!$C$2:$C$301,MATCH($B322,Register!$A$2:$A$301,0)),""))</f>
        <v/>
      </c>
      <c r="F322" s="14"/>
      <c r="G322" s="23"/>
      <c r="H322" s="14"/>
      <c r="I322" s="14"/>
      <c r="J322" s="16"/>
      <c r="K322" s="14"/>
      <c r="L322" s="14"/>
    </row>
    <row r="323" customFormat="false" ht="15" hidden="false" customHeight="false" outlineLevel="0" collapsed="false">
      <c r="A323" s="15"/>
      <c r="B323" s="14"/>
      <c r="C323" s="22" t="str">
        <f aca="false">IF($B323="","",IFERROR(INDEX(Register!$B$2:$B$301,MATCH($B323,Register!$A$2:$A$301,0)),"Check asset ID"))</f>
        <v/>
      </c>
      <c r="D323" s="22" t="str">
        <f aca="false">IF($B323="","",IFERROR(INDEX(Register!$D$2:$D$301,MATCH($B323,Register!$A$2:$A$301,0)),""))</f>
        <v/>
      </c>
      <c r="E323" s="22" t="str">
        <f aca="false">IF($B323="","",IFERROR(INDEX(Register!$C$2:$C$301,MATCH($B323,Register!$A$2:$A$301,0)),""))</f>
        <v/>
      </c>
      <c r="F323" s="14"/>
      <c r="G323" s="23"/>
      <c r="H323" s="14"/>
      <c r="I323" s="14"/>
      <c r="J323" s="16"/>
      <c r="K323" s="14"/>
      <c r="L323" s="14"/>
    </row>
    <row r="324" customFormat="false" ht="15" hidden="false" customHeight="false" outlineLevel="0" collapsed="false">
      <c r="A324" s="15"/>
      <c r="B324" s="14"/>
      <c r="C324" s="22" t="str">
        <f aca="false">IF($B324="","",IFERROR(INDEX(Register!$B$2:$B$301,MATCH($B324,Register!$A$2:$A$301,0)),"Check asset ID"))</f>
        <v/>
      </c>
      <c r="D324" s="22" t="str">
        <f aca="false">IF($B324="","",IFERROR(INDEX(Register!$D$2:$D$301,MATCH($B324,Register!$A$2:$A$301,0)),""))</f>
        <v/>
      </c>
      <c r="E324" s="22" t="str">
        <f aca="false">IF($B324="","",IFERROR(INDEX(Register!$C$2:$C$301,MATCH($B324,Register!$A$2:$A$301,0)),""))</f>
        <v/>
      </c>
      <c r="F324" s="14"/>
      <c r="G324" s="23"/>
      <c r="H324" s="14"/>
      <c r="I324" s="14"/>
      <c r="J324" s="16"/>
      <c r="K324" s="14"/>
      <c r="L324" s="14"/>
    </row>
    <row r="325" customFormat="false" ht="15" hidden="false" customHeight="false" outlineLevel="0" collapsed="false">
      <c r="A325" s="15"/>
      <c r="B325" s="14"/>
      <c r="C325" s="22" t="str">
        <f aca="false">IF($B325="","",IFERROR(INDEX(Register!$B$2:$B$301,MATCH($B325,Register!$A$2:$A$301,0)),"Check asset ID"))</f>
        <v/>
      </c>
      <c r="D325" s="22" t="str">
        <f aca="false">IF($B325="","",IFERROR(INDEX(Register!$D$2:$D$301,MATCH($B325,Register!$A$2:$A$301,0)),""))</f>
        <v/>
      </c>
      <c r="E325" s="22" t="str">
        <f aca="false">IF($B325="","",IFERROR(INDEX(Register!$C$2:$C$301,MATCH($B325,Register!$A$2:$A$301,0)),""))</f>
        <v/>
      </c>
      <c r="F325" s="14"/>
      <c r="G325" s="23"/>
      <c r="H325" s="14"/>
      <c r="I325" s="14"/>
      <c r="J325" s="16"/>
      <c r="K325" s="14"/>
      <c r="L325" s="14"/>
    </row>
    <row r="326" customFormat="false" ht="15" hidden="false" customHeight="false" outlineLevel="0" collapsed="false">
      <c r="A326" s="15"/>
      <c r="B326" s="14"/>
      <c r="C326" s="22" t="str">
        <f aca="false">IF($B326="","",IFERROR(INDEX(Register!$B$2:$B$301,MATCH($B326,Register!$A$2:$A$301,0)),"Check asset ID"))</f>
        <v/>
      </c>
      <c r="D326" s="22" t="str">
        <f aca="false">IF($B326="","",IFERROR(INDEX(Register!$D$2:$D$301,MATCH($B326,Register!$A$2:$A$301,0)),""))</f>
        <v/>
      </c>
      <c r="E326" s="22" t="str">
        <f aca="false">IF($B326="","",IFERROR(INDEX(Register!$C$2:$C$301,MATCH($B326,Register!$A$2:$A$301,0)),""))</f>
        <v/>
      </c>
      <c r="F326" s="14"/>
      <c r="G326" s="23"/>
      <c r="H326" s="14"/>
      <c r="I326" s="14"/>
      <c r="J326" s="16"/>
      <c r="K326" s="14"/>
      <c r="L326" s="14"/>
    </row>
    <row r="327" customFormat="false" ht="15" hidden="false" customHeight="false" outlineLevel="0" collapsed="false">
      <c r="A327" s="15"/>
      <c r="B327" s="14"/>
      <c r="C327" s="22" t="str">
        <f aca="false">IF($B327="","",IFERROR(INDEX(Register!$B$2:$B$301,MATCH($B327,Register!$A$2:$A$301,0)),"Check asset ID"))</f>
        <v/>
      </c>
      <c r="D327" s="22" t="str">
        <f aca="false">IF($B327="","",IFERROR(INDEX(Register!$D$2:$D$301,MATCH($B327,Register!$A$2:$A$301,0)),""))</f>
        <v/>
      </c>
      <c r="E327" s="22" t="str">
        <f aca="false">IF($B327="","",IFERROR(INDEX(Register!$C$2:$C$301,MATCH($B327,Register!$A$2:$A$301,0)),""))</f>
        <v/>
      </c>
      <c r="F327" s="14"/>
      <c r="G327" s="23"/>
      <c r="H327" s="14"/>
      <c r="I327" s="14"/>
      <c r="J327" s="16"/>
      <c r="K327" s="14"/>
      <c r="L327" s="14"/>
    </row>
    <row r="328" customFormat="false" ht="15" hidden="false" customHeight="false" outlineLevel="0" collapsed="false">
      <c r="A328" s="15"/>
      <c r="B328" s="14"/>
      <c r="C328" s="22" t="str">
        <f aca="false">IF($B328="","",IFERROR(INDEX(Register!$B$2:$B$301,MATCH($B328,Register!$A$2:$A$301,0)),"Check asset ID"))</f>
        <v/>
      </c>
      <c r="D328" s="22" t="str">
        <f aca="false">IF($B328="","",IFERROR(INDEX(Register!$D$2:$D$301,MATCH($B328,Register!$A$2:$A$301,0)),""))</f>
        <v/>
      </c>
      <c r="E328" s="22" t="str">
        <f aca="false">IF($B328="","",IFERROR(INDEX(Register!$C$2:$C$301,MATCH($B328,Register!$A$2:$A$301,0)),""))</f>
        <v/>
      </c>
      <c r="F328" s="14"/>
      <c r="G328" s="23"/>
      <c r="H328" s="14"/>
      <c r="I328" s="14"/>
      <c r="J328" s="16"/>
      <c r="K328" s="14"/>
      <c r="L328" s="14"/>
    </row>
    <row r="329" customFormat="false" ht="15" hidden="false" customHeight="false" outlineLevel="0" collapsed="false">
      <c r="A329" s="15"/>
      <c r="B329" s="14"/>
      <c r="C329" s="22" t="str">
        <f aca="false">IF($B329="","",IFERROR(INDEX(Register!$B$2:$B$301,MATCH($B329,Register!$A$2:$A$301,0)),"Check asset ID"))</f>
        <v/>
      </c>
      <c r="D329" s="22" t="str">
        <f aca="false">IF($B329="","",IFERROR(INDEX(Register!$D$2:$D$301,MATCH($B329,Register!$A$2:$A$301,0)),""))</f>
        <v/>
      </c>
      <c r="E329" s="22" t="str">
        <f aca="false">IF($B329="","",IFERROR(INDEX(Register!$C$2:$C$301,MATCH($B329,Register!$A$2:$A$301,0)),""))</f>
        <v/>
      </c>
      <c r="F329" s="14"/>
      <c r="G329" s="23"/>
      <c r="H329" s="14"/>
      <c r="I329" s="14"/>
      <c r="J329" s="16"/>
      <c r="K329" s="14"/>
      <c r="L329" s="14"/>
    </row>
    <row r="330" customFormat="false" ht="15" hidden="false" customHeight="false" outlineLevel="0" collapsed="false">
      <c r="A330" s="15"/>
      <c r="B330" s="14"/>
      <c r="C330" s="22" t="str">
        <f aca="false">IF($B330="","",IFERROR(INDEX(Register!$B$2:$B$301,MATCH($B330,Register!$A$2:$A$301,0)),"Check asset ID"))</f>
        <v/>
      </c>
      <c r="D330" s="22" t="str">
        <f aca="false">IF($B330="","",IFERROR(INDEX(Register!$D$2:$D$301,MATCH($B330,Register!$A$2:$A$301,0)),""))</f>
        <v/>
      </c>
      <c r="E330" s="22" t="str">
        <f aca="false">IF($B330="","",IFERROR(INDEX(Register!$C$2:$C$301,MATCH($B330,Register!$A$2:$A$301,0)),""))</f>
        <v/>
      </c>
      <c r="F330" s="14"/>
      <c r="G330" s="23"/>
      <c r="H330" s="14"/>
      <c r="I330" s="14"/>
      <c r="J330" s="16"/>
      <c r="K330" s="14"/>
      <c r="L330" s="14"/>
    </row>
    <row r="331" customFormat="false" ht="15" hidden="false" customHeight="false" outlineLevel="0" collapsed="false">
      <c r="A331" s="15"/>
      <c r="B331" s="14"/>
      <c r="C331" s="22" t="str">
        <f aca="false">IF($B331="","",IFERROR(INDEX(Register!$B$2:$B$301,MATCH($B331,Register!$A$2:$A$301,0)),"Check asset ID"))</f>
        <v/>
      </c>
      <c r="D331" s="22" t="str">
        <f aca="false">IF($B331="","",IFERROR(INDEX(Register!$D$2:$D$301,MATCH($B331,Register!$A$2:$A$301,0)),""))</f>
        <v/>
      </c>
      <c r="E331" s="22" t="str">
        <f aca="false">IF($B331="","",IFERROR(INDEX(Register!$C$2:$C$301,MATCH($B331,Register!$A$2:$A$301,0)),""))</f>
        <v/>
      </c>
      <c r="F331" s="14"/>
      <c r="G331" s="23"/>
      <c r="H331" s="14"/>
      <c r="I331" s="14"/>
      <c r="J331" s="16"/>
      <c r="K331" s="14"/>
      <c r="L331" s="14"/>
    </row>
    <row r="332" customFormat="false" ht="15" hidden="false" customHeight="false" outlineLevel="0" collapsed="false">
      <c r="A332" s="15"/>
      <c r="B332" s="14"/>
      <c r="C332" s="22" t="str">
        <f aca="false">IF($B332="","",IFERROR(INDEX(Register!$B$2:$B$301,MATCH($B332,Register!$A$2:$A$301,0)),"Check asset ID"))</f>
        <v/>
      </c>
      <c r="D332" s="22" t="str">
        <f aca="false">IF($B332="","",IFERROR(INDEX(Register!$D$2:$D$301,MATCH($B332,Register!$A$2:$A$301,0)),""))</f>
        <v/>
      </c>
      <c r="E332" s="22" t="str">
        <f aca="false">IF($B332="","",IFERROR(INDEX(Register!$C$2:$C$301,MATCH($B332,Register!$A$2:$A$301,0)),""))</f>
        <v/>
      </c>
      <c r="F332" s="14"/>
      <c r="G332" s="23"/>
      <c r="H332" s="14"/>
      <c r="I332" s="14"/>
      <c r="J332" s="16"/>
      <c r="K332" s="14"/>
      <c r="L332" s="14"/>
    </row>
    <row r="333" customFormat="false" ht="15" hidden="false" customHeight="false" outlineLevel="0" collapsed="false">
      <c r="A333" s="15"/>
      <c r="B333" s="14"/>
      <c r="C333" s="22" t="str">
        <f aca="false">IF($B333="","",IFERROR(INDEX(Register!$B$2:$B$301,MATCH($B333,Register!$A$2:$A$301,0)),"Check asset ID"))</f>
        <v/>
      </c>
      <c r="D333" s="22" t="str">
        <f aca="false">IF($B333="","",IFERROR(INDEX(Register!$D$2:$D$301,MATCH($B333,Register!$A$2:$A$301,0)),""))</f>
        <v/>
      </c>
      <c r="E333" s="22" t="str">
        <f aca="false">IF($B333="","",IFERROR(INDEX(Register!$C$2:$C$301,MATCH($B333,Register!$A$2:$A$301,0)),""))</f>
        <v/>
      </c>
      <c r="F333" s="14"/>
      <c r="G333" s="23"/>
      <c r="H333" s="14"/>
      <c r="I333" s="14"/>
      <c r="J333" s="16"/>
      <c r="K333" s="14"/>
      <c r="L333" s="14"/>
    </row>
    <row r="334" customFormat="false" ht="15" hidden="false" customHeight="false" outlineLevel="0" collapsed="false">
      <c r="A334" s="15"/>
      <c r="B334" s="14"/>
      <c r="C334" s="22" t="str">
        <f aca="false">IF($B334="","",IFERROR(INDEX(Register!$B$2:$B$301,MATCH($B334,Register!$A$2:$A$301,0)),"Check asset ID"))</f>
        <v/>
      </c>
      <c r="D334" s="22" t="str">
        <f aca="false">IF($B334="","",IFERROR(INDEX(Register!$D$2:$D$301,MATCH($B334,Register!$A$2:$A$301,0)),""))</f>
        <v/>
      </c>
      <c r="E334" s="22" t="str">
        <f aca="false">IF($B334="","",IFERROR(INDEX(Register!$C$2:$C$301,MATCH($B334,Register!$A$2:$A$301,0)),""))</f>
        <v/>
      </c>
      <c r="F334" s="14"/>
      <c r="G334" s="23"/>
      <c r="H334" s="14"/>
      <c r="I334" s="14"/>
      <c r="J334" s="16"/>
      <c r="K334" s="14"/>
      <c r="L334" s="14"/>
    </row>
    <row r="335" customFormat="false" ht="15" hidden="false" customHeight="false" outlineLevel="0" collapsed="false">
      <c r="A335" s="15"/>
      <c r="B335" s="14"/>
      <c r="C335" s="22" t="str">
        <f aca="false">IF($B335="","",IFERROR(INDEX(Register!$B$2:$B$301,MATCH($B335,Register!$A$2:$A$301,0)),"Check asset ID"))</f>
        <v/>
      </c>
      <c r="D335" s="22" t="str">
        <f aca="false">IF($B335="","",IFERROR(INDEX(Register!$D$2:$D$301,MATCH($B335,Register!$A$2:$A$301,0)),""))</f>
        <v/>
      </c>
      <c r="E335" s="22" t="str">
        <f aca="false">IF($B335="","",IFERROR(INDEX(Register!$C$2:$C$301,MATCH($B335,Register!$A$2:$A$301,0)),""))</f>
        <v/>
      </c>
      <c r="F335" s="14"/>
      <c r="G335" s="23"/>
      <c r="H335" s="14"/>
      <c r="I335" s="14"/>
      <c r="J335" s="16"/>
      <c r="K335" s="14"/>
      <c r="L335" s="14"/>
    </row>
    <row r="336" customFormat="false" ht="15" hidden="false" customHeight="false" outlineLevel="0" collapsed="false">
      <c r="A336" s="15"/>
      <c r="B336" s="14"/>
      <c r="C336" s="22" t="str">
        <f aca="false">IF($B336="","",IFERROR(INDEX(Register!$B$2:$B$301,MATCH($B336,Register!$A$2:$A$301,0)),"Check asset ID"))</f>
        <v/>
      </c>
      <c r="D336" s="22" t="str">
        <f aca="false">IF($B336="","",IFERROR(INDEX(Register!$D$2:$D$301,MATCH($B336,Register!$A$2:$A$301,0)),""))</f>
        <v/>
      </c>
      <c r="E336" s="22" t="str">
        <f aca="false">IF($B336="","",IFERROR(INDEX(Register!$C$2:$C$301,MATCH($B336,Register!$A$2:$A$301,0)),""))</f>
        <v/>
      </c>
      <c r="F336" s="14"/>
      <c r="G336" s="23"/>
      <c r="H336" s="14"/>
      <c r="I336" s="14"/>
      <c r="J336" s="16"/>
      <c r="K336" s="14"/>
      <c r="L336" s="14"/>
    </row>
    <row r="337" customFormat="false" ht="15" hidden="false" customHeight="false" outlineLevel="0" collapsed="false">
      <c r="A337" s="15"/>
      <c r="B337" s="14"/>
      <c r="C337" s="22" t="str">
        <f aca="false">IF($B337="","",IFERROR(INDEX(Register!$B$2:$B$301,MATCH($B337,Register!$A$2:$A$301,0)),"Check asset ID"))</f>
        <v/>
      </c>
      <c r="D337" s="22" t="str">
        <f aca="false">IF($B337="","",IFERROR(INDEX(Register!$D$2:$D$301,MATCH($B337,Register!$A$2:$A$301,0)),""))</f>
        <v/>
      </c>
      <c r="E337" s="22" t="str">
        <f aca="false">IF($B337="","",IFERROR(INDEX(Register!$C$2:$C$301,MATCH($B337,Register!$A$2:$A$301,0)),""))</f>
        <v/>
      </c>
      <c r="F337" s="14"/>
      <c r="G337" s="23"/>
      <c r="H337" s="14"/>
      <c r="I337" s="14"/>
      <c r="J337" s="16"/>
      <c r="K337" s="14"/>
      <c r="L337" s="14"/>
    </row>
    <row r="338" customFormat="false" ht="15" hidden="false" customHeight="false" outlineLevel="0" collapsed="false">
      <c r="A338" s="15"/>
      <c r="B338" s="14"/>
      <c r="C338" s="22" t="str">
        <f aca="false">IF($B338="","",IFERROR(INDEX(Register!$B$2:$B$301,MATCH($B338,Register!$A$2:$A$301,0)),"Check asset ID"))</f>
        <v/>
      </c>
      <c r="D338" s="22" t="str">
        <f aca="false">IF($B338="","",IFERROR(INDEX(Register!$D$2:$D$301,MATCH($B338,Register!$A$2:$A$301,0)),""))</f>
        <v/>
      </c>
      <c r="E338" s="22" t="str">
        <f aca="false">IF($B338="","",IFERROR(INDEX(Register!$C$2:$C$301,MATCH($B338,Register!$A$2:$A$301,0)),""))</f>
        <v/>
      </c>
      <c r="F338" s="14"/>
      <c r="G338" s="23"/>
      <c r="H338" s="14"/>
      <c r="I338" s="14"/>
      <c r="J338" s="16"/>
      <c r="K338" s="14"/>
      <c r="L338" s="14"/>
    </row>
    <row r="339" customFormat="false" ht="15" hidden="false" customHeight="false" outlineLevel="0" collapsed="false">
      <c r="A339" s="15"/>
      <c r="B339" s="14"/>
      <c r="C339" s="22" t="str">
        <f aca="false">IF($B339="","",IFERROR(INDEX(Register!$B$2:$B$301,MATCH($B339,Register!$A$2:$A$301,0)),"Check asset ID"))</f>
        <v/>
      </c>
      <c r="D339" s="22" t="str">
        <f aca="false">IF($B339="","",IFERROR(INDEX(Register!$D$2:$D$301,MATCH($B339,Register!$A$2:$A$301,0)),""))</f>
        <v/>
      </c>
      <c r="E339" s="22" t="str">
        <f aca="false">IF($B339="","",IFERROR(INDEX(Register!$C$2:$C$301,MATCH($B339,Register!$A$2:$A$301,0)),""))</f>
        <v/>
      </c>
      <c r="F339" s="14"/>
      <c r="G339" s="23"/>
      <c r="H339" s="14"/>
      <c r="I339" s="14"/>
      <c r="J339" s="16"/>
      <c r="K339" s="14"/>
      <c r="L339" s="14"/>
    </row>
    <row r="340" customFormat="false" ht="15" hidden="false" customHeight="false" outlineLevel="0" collapsed="false">
      <c r="A340" s="15"/>
      <c r="B340" s="14"/>
      <c r="C340" s="22" t="str">
        <f aca="false">IF($B340="","",IFERROR(INDEX(Register!$B$2:$B$301,MATCH($B340,Register!$A$2:$A$301,0)),"Check asset ID"))</f>
        <v/>
      </c>
      <c r="D340" s="22" t="str">
        <f aca="false">IF($B340="","",IFERROR(INDEX(Register!$D$2:$D$301,MATCH($B340,Register!$A$2:$A$301,0)),""))</f>
        <v/>
      </c>
      <c r="E340" s="22" t="str">
        <f aca="false">IF($B340="","",IFERROR(INDEX(Register!$C$2:$C$301,MATCH($B340,Register!$A$2:$A$301,0)),""))</f>
        <v/>
      </c>
      <c r="F340" s="14"/>
      <c r="G340" s="23"/>
      <c r="H340" s="14"/>
      <c r="I340" s="14"/>
      <c r="J340" s="16"/>
      <c r="K340" s="14"/>
      <c r="L340" s="14"/>
    </row>
    <row r="341" customFormat="false" ht="15" hidden="false" customHeight="false" outlineLevel="0" collapsed="false">
      <c r="A341" s="15"/>
      <c r="B341" s="14"/>
      <c r="C341" s="22" t="str">
        <f aca="false">IF($B341="","",IFERROR(INDEX(Register!$B$2:$B$301,MATCH($B341,Register!$A$2:$A$301,0)),"Check asset ID"))</f>
        <v/>
      </c>
      <c r="D341" s="22" t="str">
        <f aca="false">IF($B341="","",IFERROR(INDEX(Register!$D$2:$D$301,MATCH($B341,Register!$A$2:$A$301,0)),""))</f>
        <v/>
      </c>
      <c r="E341" s="22" t="str">
        <f aca="false">IF($B341="","",IFERROR(INDEX(Register!$C$2:$C$301,MATCH($B341,Register!$A$2:$A$301,0)),""))</f>
        <v/>
      </c>
      <c r="F341" s="14"/>
      <c r="G341" s="23"/>
      <c r="H341" s="14"/>
      <c r="I341" s="14"/>
      <c r="J341" s="16"/>
      <c r="K341" s="14"/>
      <c r="L341" s="14"/>
    </row>
    <row r="342" customFormat="false" ht="15" hidden="false" customHeight="false" outlineLevel="0" collapsed="false">
      <c r="A342" s="15"/>
      <c r="B342" s="14"/>
      <c r="C342" s="22" t="str">
        <f aca="false">IF($B342="","",IFERROR(INDEX(Register!$B$2:$B$301,MATCH($B342,Register!$A$2:$A$301,0)),"Check asset ID"))</f>
        <v/>
      </c>
      <c r="D342" s="22" t="str">
        <f aca="false">IF($B342="","",IFERROR(INDEX(Register!$D$2:$D$301,MATCH($B342,Register!$A$2:$A$301,0)),""))</f>
        <v/>
      </c>
      <c r="E342" s="22" t="str">
        <f aca="false">IF($B342="","",IFERROR(INDEX(Register!$C$2:$C$301,MATCH($B342,Register!$A$2:$A$301,0)),""))</f>
        <v/>
      </c>
      <c r="F342" s="14"/>
      <c r="G342" s="23"/>
      <c r="H342" s="14"/>
      <c r="I342" s="14"/>
      <c r="J342" s="16"/>
      <c r="K342" s="14"/>
      <c r="L342" s="14"/>
    </row>
    <row r="343" customFormat="false" ht="15" hidden="false" customHeight="false" outlineLevel="0" collapsed="false">
      <c r="A343" s="15"/>
      <c r="B343" s="14"/>
      <c r="C343" s="22" t="str">
        <f aca="false">IF($B343="","",IFERROR(INDEX(Register!$B$2:$B$301,MATCH($B343,Register!$A$2:$A$301,0)),"Check asset ID"))</f>
        <v/>
      </c>
      <c r="D343" s="22" t="str">
        <f aca="false">IF($B343="","",IFERROR(INDEX(Register!$D$2:$D$301,MATCH($B343,Register!$A$2:$A$301,0)),""))</f>
        <v/>
      </c>
      <c r="E343" s="22" t="str">
        <f aca="false">IF($B343="","",IFERROR(INDEX(Register!$C$2:$C$301,MATCH($B343,Register!$A$2:$A$301,0)),""))</f>
        <v/>
      </c>
      <c r="F343" s="14"/>
      <c r="G343" s="23"/>
      <c r="H343" s="14"/>
      <c r="I343" s="14"/>
      <c r="J343" s="16"/>
      <c r="K343" s="14"/>
      <c r="L343" s="14"/>
    </row>
    <row r="344" customFormat="false" ht="15" hidden="false" customHeight="false" outlineLevel="0" collapsed="false">
      <c r="A344" s="15"/>
      <c r="B344" s="14"/>
      <c r="C344" s="22" t="str">
        <f aca="false">IF($B344="","",IFERROR(INDEX(Register!$B$2:$B$301,MATCH($B344,Register!$A$2:$A$301,0)),"Check asset ID"))</f>
        <v/>
      </c>
      <c r="D344" s="22" t="str">
        <f aca="false">IF($B344="","",IFERROR(INDEX(Register!$D$2:$D$301,MATCH($B344,Register!$A$2:$A$301,0)),""))</f>
        <v/>
      </c>
      <c r="E344" s="22" t="str">
        <f aca="false">IF($B344="","",IFERROR(INDEX(Register!$C$2:$C$301,MATCH($B344,Register!$A$2:$A$301,0)),""))</f>
        <v/>
      </c>
      <c r="F344" s="14"/>
      <c r="G344" s="23"/>
      <c r="H344" s="14"/>
      <c r="I344" s="14"/>
      <c r="J344" s="16"/>
      <c r="K344" s="14"/>
      <c r="L344" s="14"/>
    </row>
    <row r="345" customFormat="false" ht="15" hidden="false" customHeight="false" outlineLevel="0" collapsed="false">
      <c r="A345" s="15"/>
      <c r="B345" s="14"/>
      <c r="C345" s="22" t="str">
        <f aca="false">IF($B345="","",IFERROR(INDEX(Register!$B$2:$B$301,MATCH($B345,Register!$A$2:$A$301,0)),"Check asset ID"))</f>
        <v/>
      </c>
      <c r="D345" s="22" t="str">
        <f aca="false">IF($B345="","",IFERROR(INDEX(Register!$D$2:$D$301,MATCH($B345,Register!$A$2:$A$301,0)),""))</f>
        <v/>
      </c>
      <c r="E345" s="22" t="str">
        <f aca="false">IF($B345="","",IFERROR(INDEX(Register!$C$2:$C$301,MATCH($B345,Register!$A$2:$A$301,0)),""))</f>
        <v/>
      </c>
      <c r="F345" s="14"/>
      <c r="G345" s="23"/>
      <c r="H345" s="14"/>
      <c r="I345" s="14"/>
      <c r="J345" s="16"/>
      <c r="K345" s="14"/>
      <c r="L345" s="14"/>
    </row>
    <row r="346" customFormat="false" ht="15" hidden="false" customHeight="false" outlineLevel="0" collapsed="false">
      <c r="A346" s="15"/>
      <c r="B346" s="14"/>
      <c r="C346" s="22" t="str">
        <f aca="false">IF($B346="","",IFERROR(INDEX(Register!$B$2:$B$301,MATCH($B346,Register!$A$2:$A$301,0)),"Check asset ID"))</f>
        <v/>
      </c>
      <c r="D346" s="22" t="str">
        <f aca="false">IF($B346="","",IFERROR(INDEX(Register!$D$2:$D$301,MATCH($B346,Register!$A$2:$A$301,0)),""))</f>
        <v/>
      </c>
      <c r="E346" s="22" t="str">
        <f aca="false">IF($B346="","",IFERROR(INDEX(Register!$C$2:$C$301,MATCH($B346,Register!$A$2:$A$301,0)),""))</f>
        <v/>
      </c>
      <c r="F346" s="14"/>
      <c r="G346" s="23"/>
      <c r="H346" s="14"/>
      <c r="I346" s="14"/>
      <c r="J346" s="16"/>
      <c r="K346" s="14"/>
      <c r="L346" s="14"/>
    </row>
    <row r="347" customFormat="false" ht="15" hidden="false" customHeight="false" outlineLevel="0" collapsed="false">
      <c r="A347" s="15"/>
      <c r="B347" s="14"/>
      <c r="C347" s="22" t="str">
        <f aca="false">IF($B347="","",IFERROR(INDEX(Register!$B$2:$B$301,MATCH($B347,Register!$A$2:$A$301,0)),"Check asset ID"))</f>
        <v/>
      </c>
      <c r="D347" s="22" t="str">
        <f aca="false">IF($B347="","",IFERROR(INDEX(Register!$D$2:$D$301,MATCH($B347,Register!$A$2:$A$301,0)),""))</f>
        <v/>
      </c>
      <c r="E347" s="22" t="str">
        <f aca="false">IF($B347="","",IFERROR(INDEX(Register!$C$2:$C$301,MATCH($B347,Register!$A$2:$A$301,0)),""))</f>
        <v/>
      </c>
      <c r="F347" s="14"/>
      <c r="G347" s="23"/>
      <c r="H347" s="14"/>
      <c r="I347" s="14"/>
      <c r="J347" s="16"/>
      <c r="K347" s="14"/>
      <c r="L347" s="14"/>
    </row>
    <row r="348" customFormat="false" ht="15" hidden="false" customHeight="false" outlineLevel="0" collapsed="false">
      <c r="A348" s="15"/>
      <c r="B348" s="14"/>
      <c r="C348" s="22" t="str">
        <f aca="false">IF($B348="","",IFERROR(INDEX(Register!$B$2:$B$301,MATCH($B348,Register!$A$2:$A$301,0)),"Check asset ID"))</f>
        <v/>
      </c>
      <c r="D348" s="22" t="str">
        <f aca="false">IF($B348="","",IFERROR(INDEX(Register!$D$2:$D$301,MATCH($B348,Register!$A$2:$A$301,0)),""))</f>
        <v/>
      </c>
      <c r="E348" s="22" t="str">
        <f aca="false">IF($B348="","",IFERROR(INDEX(Register!$C$2:$C$301,MATCH($B348,Register!$A$2:$A$301,0)),""))</f>
        <v/>
      </c>
      <c r="F348" s="14"/>
      <c r="G348" s="23"/>
      <c r="H348" s="14"/>
      <c r="I348" s="14"/>
      <c r="J348" s="16"/>
      <c r="K348" s="14"/>
      <c r="L348" s="14"/>
    </row>
    <row r="349" customFormat="false" ht="15" hidden="false" customHeight="false" outlineLevel="0" collapsed="false">
      <c r="A349" s="15"/>
      <c r="B349" s="14"/>
      <c r="C349" s="22" t="str">
        <f aca="false">IF($B349="","",IFERROR(INDEX(Register!$B$2:$B$301,MATCH($B349,Register!$A$2:$A$301,0)),"Check asset ID"))</f>
        <v/>
      </c>
      <c r="D349" s="22" t="str">
        <f aca="false">IF($B349="","",IFERROR(INDEX(Register!$D$2:$D$301,MATCH($B349,Register!$A$2:$A$301,0)),""))</f>
        <v/>
      </c>
      <c r="E349" s="22" t="str">
        <f aca="false">IF($B349="","",IFERROR(INDEX(Register!$C$2:$C$301,MATCH($B349,Register!$A$2:$A$301,0)),""))</f>
        <v/>
      </c>
      <c r="F349" s="14"/>
      <c r="G349" s="23"/>
      <c r="H349" s="14"/>
      <c r="I349" s="14"/>
      <c r="J349" s="16"/>
      <c r="K349" s="14"/>
      <c r="L349" s="14"/>
    </row>
    <row r="350" customFormat="false" ht="15" hidden="false" customHeight="false" outlineLevel="0" collapsed="false">
      <c r="A350" s="15"/>
      <c r="B350" s="14"/>
      <c r="C350" s="22" t="str">
        <f aca="false">IF($B350="","",IFERROR(INDEX(Register!$B$2:$B$301,MATCH($B350,Register!$A$2:$A$301,0)),"Check asset ID"))</f>
        <v/>
      </c>
      <c r="D350" s="22" t="str">
        <f aca="false">IF($B350="","",IFERROR(INDEX(Register!$D$2:$D$301,MATCH($B350,Register!$A$2:$A$301,0)),""))</f>
        <v/>
      </c>
      <c r="E350" s="22" t="str">
        <f aca="false">IF($B350="","",IFERROR(INDEX(Register!$C$2:$C$301,MATCH($B350,Register!$A$2:$A$301,0)),""))</f>
        <v/>
      </c>
      <c r="F350" s="14"/>
      <c r="G350" s="23"/>
      <c r="H350" s="14"/>
      <c r="I350" s="14"/>
      <c r="J350" s="16"/>
      <c r="K350" s="14"/>
      <c r="L350" s="14"/>
    </row>
    <row r="351" customFormat="false" ht="15" hidden="false" customHeight="false" outlineLevel="0" collapsed="false">
      <c r="A351" s="15"/>
      <c r="B351" s="14"/>
      <c r="C351" s="22" t="str">
        <f aca="false">IF($B351="","",IFERROR(INDEX(Register!$B$2:$B$301,MATCH($B351,Register!$A$2:$A$301,0)),"Check asset ID"))</f>
        <v/>
      </c>
      <c r="D351" s="22" t="str">
        <f aca="false">IF($B351="","",IFERROR(INDEX(Register!$D$2:$D$301,MATCH($B351,Register!$A$2:$A$301,0)),""))</f>
        <v/>
      </c>
      <c r="E351" s="22" t="str">
        <f aca="false">IF($B351="","",IFERROR(INDEX(Register!$C$2:$C$301,MATCH($B351,Register!$A$2:$A$301,0)),""))</f>
        <v/>
      </c>
      <c r="F351" s="14"/>
      <c r="G351" s="23"/>
      <c r="H351" s="14"/>
      <c r="I351" s="14"/>
      <c r="J351" s="16"/>
      <c r="K351" s="14"/>
      <c r="L351" s="14"/>
    </row>
    <row r="352" customFormat="false" ht="15" hidden="false" customHeight="false" outlineLevel="0" collapsed="false">
      <c r="A352" s="15"/>
      <c r="B352" s="14"/>
      <c r="C352" s="22" t="str">
        <f aca="false">IF($B352="","",IFERROR(INDEX(Register!$B$2:$B$301,MATCH($B352,Register!$A$2:$A$301,0)),"Check asset ID"))</f>
        <v/>
      </c>
      <c r="D352" s="22" t="str">
        <f aca="false">IF($B352="","",IFERROR(INDEX(Register!$D$2:$D$301,MATCH($B352,Register!$A$2:$A$301,0)),""))</f>
        <v/>
      </c>
      <c r="E352" s="22" t="str">
        <f aca="false">IF($B352="","",IFERROR(INDEX(Register!$C$2:$C$301,MATCH($B352,Register!$A$2:$A$301,0)),""))</f>
        <v/>
      </c>
      <c r="F352" s="14"/>
      <c r="G352" s="23"/>
      <c r="H352" s="14"/>
      <c r="I352" s="14"/>
      <c r="J352" s="16"/>
      <c r="K352" s="14"/>
      <c r="L352" s="14"/>
    </row>
    <row r="353" customFormat="false" ht="15" hidden="false" customHeight="false" outlineLevel="0" collapsed="false">
      <c r="A353" s="15"/>
      <c r="B353" s="14"/>
      <c r="C353" s="22" t="str">
        <f aca="false">IF($B353="","",IFERROR(INDEX(Register!$B$2:$B$301,MATCH($B353,Register!$A$2:$A$301,0)),"Check asset ID"))</f>
        <v/>
      </c>
      <c r="D353" s="22" t="str">
        <f aca="false">IF($B353="","",IFERROR(INDEX(Register!$D$2:$D$301,MATCH($B353,Register!$A$2:$A$301,0)),""))</f>
        <v/>
      </c>
      <c r="E353" s="22" t="str">
        <f aca="false">IF($B353="","",IFERROR(INDEX(Register!$C$2:$C$301,MATCH($B353,Register!$A$2:$A$301,0)),""))</f>
        <v/>
      </c>
      <c r="F353" s="14"/>
      <c r="G353" s="23"/>
      <c r="H353" s="14"/>
      <c r="I353" s="14"/>
      <c r="J353" s="16"/>
      <c r="K353" s="14"/>
      <c r="L353" s="14"/>
    </row>
    <row r="354" customFormat="false" ht="15" hidden="false" customHeight="false" outlineLevel="0" collapsed="false">
      <c r="A354" s="15"/>
      <c r="B354" s="14"/>
      <c r="C354" s="22" t="str">
        <f aca="false">IF($B354="","",IFERROR(INDEX(Register!$B$2:$B$301,MATCH($B354,Register!$A$2:$A$301,0)),"Check asset ID"))</f>
        <v/>
      </c>
      <c r="D354" s="22" t="str">
        <f aca="false">IF($B354="","",IFERROR(INDEX(Register!$D$2:$D$301,MATCH($B354,Register!$A$2:$A$301,0)),""))</f>
        <v/>
      </c>
      <c r="E354" s="22" t="str">
        <f aca="false">IF($B354="","",IFERROR(INDEX(Register!$C$2:$C$301,MATCH($B354,Register!$A$2:$A$301,0)),""))</f>
        <v/>
      </c>
      <c r="F354" s="14"/>
      <c r="G354" s="23"/>
      <c r="H354" s="14"/>
      <c r="I354" s="14"/>
      <c r="J354" s="16"/>
      <c r="K354" s="14"/>
      <c r="L354" s="14"/>
    </row>
    <row r="355" customFormat="false" ht="15" hidden="false" customHeight="false" outlineLevel="0" collapsed="false">
      <c r="A355" s="15"/>
      <c r="B355" s="14"/>
      <c r="C355" s="22" t="str">
        <f aca="false">IF($B355="","",IFERROR(INDEX(Register!$B$2:$B$301,MATCH($B355,Register!$A$2:$A$301,0)),"Check asset ID"))</f>
        <v/>
      </c>
      <c r="D355" s="22" t="str">
        <f aca="false">IF($B355="","",IFERROR(INDEX(Register!$D$2:$D$301,MATCH($B355,Register!$A$2:$A$301,0)),""))</f>
        <v/>
      </c>
      <c r="E355" s="22" t="str">
        <f aca="false">IF($B355="","",IFERROR(INDEX(Register!$C$2:$C$301,MATCH($B355,Register!$A$2:$A$301,0)),""))</f>
        <v/>
      </c>
      <c r="F355" s="14"/>
      <c r="G355" s="23"/>
      <c r="H355" s="14"/>
      <c r="I355" s="14"/>
      <c r="J355" s="16"/>
      <c r="K355" s="14"/>
      <c r="L355" s="14"/>
    </row>
    <row r="356" customFormat="false" ht="15" hidden="false" customHeight="false" outlineLevel="0" collapsed="false">
      <c r="A356" s="15"/>
      <c r="B356" s="14"/>
      <c r="C356" s="22" t="str">
        <f aca="false">IF($B356="","",IFERROR(INDEX(Register!$B$2:$B$301,MATCH($B356,Register!$A$2:$A$301,0)),"Check asset ID"))</f>
        <v/>
      </c>
      <c r="D356" s="22" t="str">
        <f aca="false">IF($B356="","",IFERROR(INDEX(Register!$D$2:$D$301,MATCH($B356,Register!$A$2:$A$301,0)),""))</f>
        <v/>
      </c>
      <c r="E356" s="22" t="str">
        <f aca="false">IF($B356="","",IFERROR(INDEX(Register!$C$2:$C$301,MATCH($B356,Register!$A$2:$A$301,0)),""))</f>
        <v/>
      </c>
      <c r="F356" s="14"/>
      <c r="G356" s="23"/>
      <c r="H356" s="14"/>
      <c r="I356" s="14"/>
      <c r="J356" s="16"/>
      <c r="K356" s="14"/>
      <c r="L356" s="14"/>
    </row>
    <row r="357" customFormat="false" ht="15" hidden="false" customHeight="false" outlineLevel="0" collapsed="false">
      <c r="A357" s="15"/>
      <c r="B357" s="14"/>
      <c r="C357" s="22" t="str">
        <f aca="false">IF($B357="","",IFERROR(INDEX(Register!$B$2:$B$301,MATCH($B357,Register!$A$2:$A$301,0)),"Check asset ID"))</f>
        <v/>
      </c>
      <c r="D357" s="22" t="str">
        <f aca="false">IF($B357="","",IFERROR(INDEX(Register!$D$2:$D$301,MATCH($B357,Register!$A$2:$A$301,0)),""))</f>
        <v/>
      </c>
      <c r="E357" s="22" t="str">
        <f aca="false">IF($B357="","",IFERROR(INDEX(Register!$C$2:$C$301,MATCH($B357,Register!$A$2:$A$301,0)),""))</f>
        <v/>
      </c>
      <c r="F357" s="14"/>
      <c r="G357" s="23"/>
      <c r="H357" s="14"/>
      <c r="I357" s="14"/>
      <c r="J357" s="16"/>
      <c r="K357" s="14"/>
      <c r="L357" s="14"/>
    </row>
    <row r="358" customFormat="false" ht="15" hidden="false" customHeight="false" outlineLevel="0" collapsed="false">
      <c r="A358" s="15"/>
      <c r="B358" s="14"/>
      <c r="C358" s="22" t="str">
        <f aca="false">IF($B358="","",IFERROR(INDEX(Register!$B$2:$B$301,MATCH($B358,Register!$A$2:$A$301,0)),"Check asset ID"))</f>
        <v/>
      </c>
      <c r="D358" s="22" t="str">
        <f aca="false">IF($B358="","",IFERROR(INDEX(Register!$D$2:$D$301,MATCH($B358,Register!$A$2:$A$301,0)),""))</f>
        <v/>
      </c>
      <c r="E358" s="22" t="str">
        <f aca="false">IF($B358="","",IFERROR(INDEX(Register!$C$2:$C$301,MATCH($B358,Register!$A$2:$A$301,0)),""))</f>
        <v/>
      </c>
      <c r="F358" s="14"/>
      <c r="G358" s="23"/>
      <c r="H358" s="14"/>
      <c r="I358" s="14"/>
      <c r="J358" s="16"/>
      <c r="K358" s="14"/>
      <c r="L358" s="14"/>
    </row>
    <row r="359" customFormat="false" ht="15" hidden="false" customHeight="false" outlineLevel="0" collapsed="false">
      <c r="A359" s="15"/>
      <c r="B359" s="14"/>
      <c r="C359" s="22" t="str">
        <f aca="false">IF($B359="","",IFERROR(INDEX(Register!$B$2:$B$301,MATCH($B359,Register!$A$2:$A$301,0)),"Check asset ID"))</f>
        <v/>
      </c>
      <c r="D359" s="22" t="str">
        <f aca="false">IF($B359="","",IFERROR(INDEX(Register!$D$2:$D$301,MATCH($B359,Register!$A$2:$A$301,0)),""))</f>
        <v/>
      </c>
      <c r="E359" s="22" t="str">
        <f aca="false">IF($B359="","",IFERROR(INDEX(Register!$C$2:$C$301,MATCH($B359,Register!$A$2:$A$301,0)),""))</f>
        <v/>
      </c>
      <c r="F359" s="14"/>
      <c r="G359" s="23"/>
      <c r="H359" s="14"/>
      <c r="I359" s="14"/>
      <c r="J359" s="16"/>
      <c r="K359" s="14"/>
      <c r="L359" s="14"/>
    </row>
    <row r="360" customFormat="false" ht="15" hidden="false" customHeight="false" outlineLevel="0" collapsed="false">
      <c r="A360" s="15"/>
      <c r="B360" s="14"/>
      <c r="C360" s="22" t="str">
        <f aca="false">IF($B360="","",IFERROR(INDEX(Register!$B$2:$B$301,MATCH($B360,Register!$A$2:$A$301,0)),"Check asset ID"))</f>
        <v/>
      </c>
      <c r="D360" s="22" t="str">
        <f aca="false">IF($B360="","",IFERROR(INDEX(Register!$D$2:$D$301,MATCH($B360,Register!$A$2:$A$301,0)),""))</f>
        <v/>
      </c>
      <c r="E360" s="22" t="str">
        <f aca="false">IF($B360="","",IFERROR(INDEX(Register!$C$2:$C$301,MATCH($B360,Register!$A$2:$A$301,0)),""))</f>
        <v/>
      </c>
      <c r="F360" s="14"/>
      <c r="G360" s="23"/>
      <c r="H360" s="14"/>
      <c r="I360" s="14"/>
      <c r="J360" s="16"/>
      <c r="K360" s="14"/>
      <c r="L360" s="14"/>
    </row>
    <row r="361" customFormat="false" ht="15" hidden="false" customHeight="false" outlineLevel="0" collapsed="false">
      <c r="A361" s="15"/>
      <c r="B361" s="14"/>
      <c r="C361" s="22" t="str">
        <f aca="false">IF($B361="","",IFERROR(INDEX(Register!$B$2:$B$301,MATCH($B361,Register!$A$2:$A$301,0)),"Check asset ID"))</f>
        <v/>
      </c>
      <c r="D361" s="22" t="str">
        <f aca="false">IF($B361="","",IFERROR(INDEX(Register!$D$2:$D$301,MATCH($B361,Register!$A$2:$A$301,0)),""))</f>
        <v/>
      </c>
      <c r="E361" s="22" t="str">
        <f aca="false">IF($B361="","",IFERROR(INDEX(Register!$C$2:$C$301,MATCH($B361,Register!$A$2:$A$301,0)),""))</f>
        <v/>
      </c>
      <c r="F361" s="14"/>
      <c r="G361" s="23"/>
      <c r="H361" s="14"/>
      <c r="I361" s="14"/>
      <c r="J361" s="16"/>
      <c r="K361" s="14"/>
      <c r="L361" s="14"/>
    </row>
    <row r="362" customFormat="false" ht="15" hidden="false" customHeight="false" outlineLevel="0" collapsed="false">
      <c r="A362" s="15"/>
      <c r="B362" s="14"/>
      <c r="C362" s="22" t="str">
        <f aca="false">IF($B362="","",IFERROR(INDEX(Register!$B$2:$B$301,MATCH($B362,Register!$A$2:$A$301,0)),"Check asset ID"))</f>
        <v/>
      </c>
      <c r="D362" s="22" t="str">
        <f aca="false">IF($B362="","",IFERROR(INDEX(Register!$D$2:$D$301,MATCH($B362,Register!$A$2:$A$301,0)),""))</f>
        <v/>
      </c>
      <c r="E362" s="22" t="str">
        <f aca="false">IF($B362="","",IFERROR(INDEX(Register!$C$2:$C$301,MATCH($B362,Register!$A$2:$A$301,0)),""))</f>
        <v/>
      </c>
      <c r="F362" s="14"/>
      <c r="G362" s="23"/>
      <c r="H362" s="14"/>
      <c r="I362" s="14"/>
      <c r="J362" s="16"/>
      <c r="K362" s="14"/>
      <c r="L362" s="14"/>
    </row>
    <row r="363" customFormat="false" ht="15" hidden="false" customHeight="false" outlineLevel="0" collapsed="false">
      <c r="A363" s="15"/>
      <c r="B363" s="14"/>
      <c r="C363" s="22" t="str">
        <f aca="false">IF($B363="","",IFERROR(INDEX(Register!$B$2:$B$301,MATCH($B363,Register!$A$2:$A$301,0)),"Check asset ID"))</f>
        <v/>
      </c>
      <c r="D363" s="22" t="str">
        <f aca="false">IF($B363="","",IFERROR(INDEX(Register!$D$2:$D$301,MATCH($B363,Register!$A$2:$A$301,0)),""))</f>
        <v/>
      </c>
      <c r="E363" s="22" t="str">
        <f aca="false">IF($B363="","",IFERROR(INDEX(Register!$C$2:$C$301,MATCH($B363,Register!$A$2:$A$301,0)),""))</f>
        <v/>
      </c>
      <c r="F363" s="14"/>
      <c r="G363" s="23"/>
      <c r="H363" s="14"/>
      <c r="I363" s="14"/>
      <c r="J363" s="16"/>
      <c r="K363" s="14"/>
      <c r="L363" s="14"/>
    </row>
    <row r="364" customFormat="false" ht="15" hidden="false" customHeight="false" outlineLevel="0" collapsed="false">
      <c r="A364" s="15"/>
      <c r="B364" s="14"/>
      <c r="C364" s="22" t="str">
        <f aca="false">IF($B364="","",IFERROR(INDEX(Register!$B$2:$B$301,MATCH($B364,Register!$A$2:$A$301,0)),"Check asset ID"))</f>
        <v/>
      </c>
      <c r="D364" s="22" t="str">
        <f aca="false">IF($B364="","",IFERROR(INDEX(Register!$D$2:$D$301,MATCH($B364,Register!$A$2:$A$301,0)),""))</f>
        <v/>
      </c>
      <c r="E364" s="22" t="str">
        <f aca="false">IF($B364="","",IFERROR(INDEX(Register!$C$2:$C$301,MATCH($B364,Register!$A$2:$A$301,0)),""))</f>
        <v/>
      </c>
      <c r="F364" s="14"/>
      <c r="G364" s="23"/>
      <c r="H364" s="14"/>
      <c r="I364" s="14"/>
      <c r="J364" s="16"/>
      <c r="K364" s="14"/>
      <c r="L364" s="14"/>
    </row>
    <row r="365" customFormat="false" ht="15" hidden="false" customHeight="false" outlineLevel="0" collapsed="false">
      <c r="A365" s="15"/>
      <c r="B365" s="14"/>
      <c r="C365" s="22" t="str">
        <f aca="false">IF($B365="","",IFERROR(INDEX(Register!$B$2:$B$301,MATCH($B365,Register!$A$2:$A$301,0)),"Check asset ID"))</f>
        <v/>
      </c>
      <c r="D365" s="22" t="str">
        <f aca="false">IF($B365="","",IFERROR(INDEX(Register!$D$2:$D$301,MATCH($B365,Register!$A$2:$A$301,0)),""))</f>
        <v/>
      </c>
      <c r="E365" s="22" t="str">
        <f aca="false">IF($B365="","",IFERROR(INDEX(Register!$C$2:$C$301,MATCH($B365,Register!$A$2:$A$301,0)),""))</f>
        <v/>
      </c>
      <c r="F365" s="14"/>
      <c r="G365" s="23"/>
      <c r="H365" s="14"/>
      <c r="I365" s="14"/>
      <c r="J365" s="16"/>
      <c r="K365" s="14"/>
      <c r="L365" s="14"/>
    </row>
    <row r="366" customFormat="false" ht="15" hidden="false" customHeight="false" outlineLevel="0" collapsed="false">
      <c r="A366" s="15"/>
      <c r="B366" s="14"/>
      <c r="C366" s="22" t="str">
        <f aca="false">IF($B366="","",IFERROR(INDEX(Register!$B$2:$B$301,MATCH($B366,Register!$A$2:$A$301,0)),"Check asset ID"))</f>
        <v/>
      </c>
      <c r="D366" s="22" t="str">
        <f aca="false">IF($B366="","",IFERROR(INDEX(Register!$D$2:$D$301,MATCH($B366,Register!$A$2:$A$301,0)),""))</f>
        <v/>
      </c>
      <c r="E366" s="22" t="str">
        <f aca="false">IF($B366="","",IFERROR(INDEX(Register!$C$2:$C$301,MATCH($B366,Register!$A$2:$A$301,0)),""))</f>
        <v/>
      </c>
      <c r="F366" s="14"/>
      <c r="G366" s="23"/>
      <c r="H366" s="14"/>
      <c r="I366" s="14"/>
      <c r="J366" s="16"/>
      <c r="K366" s="14"/>
      <c r="L366" s="14"/>
    </row>
    <row r="367" customFormat="false" ht="15" hidden="false" customHeight="false" outlineLevel="0" collapsed="false">
      <c r="A367" s="15"/>
      <c r="B367" s="14"/>
      <c r="C367" s="22" t="str">
        <f aca="false">IF($B367="","",IFERROR(INDEX(Register!$B$2:$B$301,MATCH($B367,Register!$A$2:$A$301,0)),"Check asset ID"))</f>
        <v/>
      </c>
      <c r="D367" s="22" t="str">
        <f aca="false">IF($B367="","",IFERROR(INDEX(Register!$D$2:$D$301,MATCH($B367,Register!$A$2:$A$301,0)),""))</f>
        <v/>
      </c>
      <c r="E367" s="22" t="str">
        <f aca="false">IF($B367="","",IFERROR(INDEX(Register!$C$2:$C$301,MATCH($B367,Register!$A$2:$A$301,0)),""))</f>
        <v/>
      </c>
      <c r="F367" s="14"/>
      <c r="G367" s="23"/>
      <c r="H367" s="14"/>
      <c r="I367" s="14"/>
      <c r="J367" s="16"/>
      <c r="K367" s="14"/>
      <c r="L367" s="14"/>
    </row>
    <row r="368" customFormat="false" ht="15" hidden="false" customHeight="false" outlineLevel="0" collapsed="false">
      <c r="A368" s="15"/>
      <c r="B368" s="14"/>
      <c r="C368" s="22" t="str">
        <f aca="false">IF($B368="","",IFERROR(INDEX(Register!$B$2:$B$301,MATCH($B368,Register!$A$2:$A$301,0)),"Check asset ID"))</f>
        <v/>
      </c>
      <c r="D368" s="22" t="str">
        <f aca="false">IF($B368="","",IFERROR(INDEX(Register!$D$2:$D$301,MATCH($B368,Register!$A$2:$A$301,0)),""))</f>
        <v/>
      </c>
      <c r="E368" s="22" t="str">
        <f aca="false">IF($B368="","",IFERROR(INDEX(Register!$C$2:$C$301,MATCH($B368,Register!$A$2:$A$301,0)),""))</f>
        <v/>
      </c>
      <c r="F368" s="14"/>
      <c r="G368" s="23"/>
      <c r="H368" s="14"/>
      <c r="I368" s="14"/>
      <c r="J368" s="16"/>
      <c r="K368" s="14"/>
      <c r="L368" s="14"/>
    </row>
    <row r="369" customFormat="false" ht="15" hidden="false" customHeight="false" outlineLevel="0" collapsed="false">
      <c r="A369" s="15"/>
      <c r="B369" s="14"/>
      <c r="C369" s="22" t="str">
        <f aca="false">IF($B369="","",IFERROR(INDEX(Register!$B$2:$B$301,MATCH($B369,Register!$A$2:$A$301,0)),"Check asset ID"))</f>
        <v/>
      </c>
      <c r="D369" s="22" t="str">
        <f aca="false">IF($B369="","",IFERROR(INDEX(Register!$D$2:$D$301,MATCH($B369,Register!$A$2:$A$301,0)),""))</f>
        <v/>
      </c>
      <c r="E369" s="22" t="str">
        <f aca="false">IF($B369="","",IFERROR(INDEX(Register!$C$2:$C$301,MATCH($B369,Register!$A$2:$A$301,0)),""))</f>
        <v/>
      </c>
      <c r="F369" s="14"/>
      <c r="G369" s="23"/>
      <c r="H369" s="14"/>
      <c r="I369" s="14"/>
      <c r="J369" s="16"/>
      <c r="K369" s="14"/>
      <c r="L369" s="14"/>
    </row>
    <row r="370" customFormat="false" ht="15" hidden="false" customHeight="false" outlineLevel="0" collapsed="false">
      <c r="A370" s="15"/>
      <c r="B370" s="14"/>
      <c r="C370" s="22" t="str">
        <f aca="false">IF($B370="","",IFERROR(INDEX(Register!$B$2:$B$301,MATCH($B370,Register!$A$2:$A$301,0)),"Check asset ID"))</f>
        <v/>
      </c>
      <c r="D370" s="22" t="str">
        <f aca="false">IF($B370="","",IFERROR(INDEX(Register!$D$2:$D$301,MATCH($B370,Register!$A$2:$A$301,0)),""))</f>
        <v/>
      </c>
      <c r="E370" s="22" t="str">
        <f aca="false">IF($B370="","",IFERROR(INDEX(Register!$C$2:$C$301,MATCH($B370,Register!$A$2:$A$301,0)),""))</f>
        <v/>
      </c>
      <c r="F370" s="14"/>
      <c r="G370" s="23"/>
      <c r="H370" s="14"/>
      <c r="I370" s="14"/>
      <c r="J370" s="16"/>
      <c r="K370" s="14"/>
      <c r="L370" s="14"/>
    </row>
    <row r="371" customFormat="false" ht="15" hidden="false" customHeight="false" outlineLevel="0" collapsed="false">
      <c r="A371" s="15"/>
      <c r="B371" s="14"/>
      <c r="C371" s="22" t="str">
        <f aca="false">IF($B371="","",IFERROR(INDEX(Register!$B$2:$B$301,MATCH($B371,Register!$A$2:$A$301,0)),"Check asset ID"))</f>
        <v/>
      </c>
      <c r="D371" s="22" t="str">
        <f aca="false">IF($B371="","",IFERROR(INDEX(Register!$D$2:$D$301,MATCH($B371,Register!$A$2:$A$301,0)),""))</f>
        <v/>
      </c>
      <c r="E371" s="22" t="str">
        <f aca="false">IF($B371="","",IFERROR(INDEX(Register!$C$2:$C$301,MATCH($B371,Register!$A$2:$A$301,0)),""))</f>
        <v/>
      </c>
      <c r="F371" s="14"/>
      <c r="G371" s="23"/>
      <c r="H371" s="14"/>
      <c r="I371" s="14"/>
      <c r="J371" s="16"/>
      <c r="K371" s="14"/>
      <c r="L371" s="14"/>
    </row>
    <row r="372" customFormat="false" ht="15" hidden="false" customHeight="false" outlineLevel="0" collapsed="false">
      <c r="A372" s="15"/>
      <c r="B372" s="14"/>
      <c r="C372" s="22" t="str">
        <f aca="false">IF($B372="","",IFERROR(INDEX(Register!$B$2:$B$301,MATCH($B372,Register!$A$2:$A$301,0)),"Check asset ID"))</f>
        <v/>
      </c>
      <c r="D372" s="22" t="str">
        <f aca="false">IF($B372="","",IFERROR(INDEX(Register!$D$2:$D$301,MATCH($B372,Register!$A$2:$A$301,0)),""))</f>
        <v/>
      </c>
      <c r="E372" s="22" t="str">
        <f aca="false">IF($B372="","",IFERROR(INDEX(Register!$C$2:$C$301,MATCH($B372,Register!$A$2:$A$301,0)),""))</f>
        <v/>
      </c>
      <c r="F372" s="14"/>
      <c r="G372" s="23"/>
      <c r="H372" s="14"/>
      <c r="I372" s="14"/>
      <c r="J372" s="16"/>
      <c r="K372" s="14"/>
      <c r="L372" s="14"/>
    </row>
    <row r="373" customFormat="false" ht="15" hidden="false" customHeight="false" outlineLevel="0" collapsed="false">
      <c r="A373" s="15"/>
      <c r="B373" s="14"/>
      <c r="C373" s="22" t="str">
        <f aca="false">IF($B373="","",IFERROR(INDEX(Register!$B$2:$B$301,MATCH($B373,Register!$A$2:$A$301,0)),"Check asset ID"))</f>
        <v/>
      </c>
      <c r="D373" s="22" t="str">
        <f aca="false">IF($B373="","",IFERROR(INDEX(Register!$D$2:$D$301,MATCH($B373,Register!$A$2:$A$301,0)),""))</f>
        <v/>
      </c>
      <c r="E373" s="22" t="str">
        <f aca="false">IF($B373="","",IFERROR(INDEX(Register!$C$2:$C$301,MATCH($B373,Register!$A$2:$A$301,0)),""))</f>
        <v/>
      </c>
      <c r="F373" s="14"/>
      <c r="G373" s="23"/>
      <c r="H373" s="14"/>
      <c r="I373" s="14"/>
      <c r="J373" s="16"/>
      <c r="K373" s="14"/>
      <c r="L373" s="14"/>
    </row>
    <row r="374" customFormat="false" ht="15" hidden="false" customHeight="false" outlineLevel="0" collapsed="false">
      <c r="A374" s="15"/>
      <c r="B374" s="14"/>
      <c r="C374" s="22" t="str">
        <f aca="false">IF($B374="","",IFERROR(INDEX(Register!$B$2:$B$301,MATCH($B374,Register!$A$2:$A$301,0)),"Check asset ID"))</f>
        <v/>
      </c>
      <c r="D374" s="22" t="str">
        <f aca="false">IF($B374="","",IFERROR(INDEX(Register!$D$2:$D$301,MATCH($B374,Register!$A$2:$A$301,0)),""))</f>
        <v/>
      </c>
      <c r="E374" s="22" t="str">
        <f aca="false">IF($B374="","",IFERROR(INDEX(Register!$C$2:$C$301,MATCH($B374,Register!$A$2:$A$301,0)),""))</f>
        <v/>
      </c>
      <c r="F374" s="14"/>
      <c r="G374" s="23"/>
      <c r="H374" s="14"/>
      <c r="I374" s="14"/>
      <c r="J374" s="16"/>
      <c r="K374" s="14"/>
      <c r="L374" s="14"/>
    </row>
    <row r="375" customFormat="false" ht="15" hidden="false" customHeight="false" outlineLevel="0" collapsed="false">
      <c r="A375" s="15"/>
      <c r="B375" s="14"/>
      <c r="C375" s="22" t="str">
        <f aca="false">IF($B375="","",IFERROR(INDEX(Register!$B$2:$B$301,MATCH($B375,Register!$A$2:$A$301,0)),"Check asset ID"))</f>
        <v/>
      </c>
      <c r="D375" s="22" t="str">
        <f aca="false">IF($B375="","",IFERROR(INDEX(Register!$D$2:$D$301,MATCH($B375,Register!$A$2:$A$301,0)),""))</f>
        <v/>
      </c>
      <c r="E375" s="22" t="str">
        <f aca="false">IF($B375="","",IFERROR(INDEX(Register!$C$2:$C$301,MATCH($B375,Register!$A$2:$A$301,0)),""))</f>
        <v/>
      </c>
      <c r="F375" s="14"/>
      <c r="G375" s="23"/>
      <c r="H375" s="14"/>
      <c r="I375" s="14"/>
      <c r="J375" s="16"/>
      <c r="K375" s="14"/>
      <c r="L375" s="14"/>
    </row>
    <row r="376" customFormat="false" ht="15" hidden="false" customHeight="false" outlineLevel="0" collapsed="false">
      <c r="A376" s="15"/>
      <c r="B376" s="14"/>
      <c r="C376" s="22" t="str">
        <f aca="false">IF($B376="","",IFERROR(INDEX(Register!$B$2:$B$301,MATCH($B376,Register!$A$2:$A$301,0)),"Check asset ID"))</f>
        <v/>
      </c>
      <c r="D376" s="22" t="str">
        <f aca="false">IF($B376="","",IFERROR(INDEX(Register!$D$2:$D$301,MATCH($B376,Register!$A$2:$A$301,0)),""))</f>
        <v/>
      </c>
      <c r="E376" s="22" t="str">
        <f aca="false">IF($B376="","",IFERROR(INDEX(Register!$C$2:$C$301,MATCH($B376,Register!$A$2:$A$301,0)),""))</f>
        <v/>
      </c>
      <c r="F376" s="14"/>
      <c r="G376" s="23"/>
      <c r="H376" s="14"/>
      <c r="I376" s="14"/>
      <c r="J376" s="16"/>
      <c r="K376" s="14"/>
      <c r="L376" s="14"/>
    </row>
    <row r="377" customFormat="false" ht="15" hidden="false" customHeight="false" outlineLevel="0" collapsed="false">
      <c r="A377" s="15"/>
      <c r="B377" s="14"/>
      <c r="C377" s="22" t="str">
        <f aca="false">IF($B377="","",IFERROR(INDEX(Register!$B$2:$B$301,MATCH($B377,Register!$A$2:$A$301,0)),"Check asset ID"))</f>
        <v/>
      </c>
      <c r="D377" s="22" t="str">
        <f aca="false">IF($B377="","",IFERROR(INDEX(Register!$D$2:$D$301,MATCH($B377,Register!$A$2:$A$301,0)),""))</f>
        <v/>
      </c>
      <c r="E377" s="22" t="str">
        <f aca="false">IF($B377="","",IFERROR(INDEX(Register!$C$2:$C$301,MATCH($B377,Register!$A$2:$A$301,0)),""))</f>
        <v/>
      </c>
      <c r="F377" s="14"/>
      <c r="G377" s="23"/>
      <c r="H377" s="14"/>
      <c r="I377" s="14"/>
      <c r="J377" s="16"/>
      <c r="K377" s="14"/>
      <c r="L377" s="14"/>
    </row>
    <row r="378" customFormat="false" ht="15" hidden="false" customHeight="false" outlineLevel="0" collapsed="false">
      <c r="A378" s="15"/>
      <c r="B378" s="14"/>
      <c r="C378" s="22" t="str">
        <f aca="false">IF($B378="","",IFERROR(INDEX(Register!$B$2:$B$301,MATCH($B378,Register!$A$2:$A$301,0)),"Check asset ID"))</f>
        <v/>
      </c>
      <c r="D378" s="22" t="str">
        <f aca="false">IF($B378="","",IFERROR(INDEX(Register!$D$2:$D$301,MATCH($B378,Register!$A$2:$A$301,0)),""))</f>
        <v/>
      </c>
      <c r="E378" s="22" t="str">
        <f aca="false">IF($B378="","",IFERROR(INDEX(Register!$C$2:$C$301,MATCH($B378,Register!$A$2:$A$301,0)),""))</f>
        <v/>
      </c>
      <c r="F378" s="14"/>
      <c r="G378" s="23"/>
      <c r="H378" s="14"/>
      <c r="I378" s="14"/>
      <c r="J378" s="16"/>
      <c r="K378" s="14"/>
      <c r="L378" s="14"/>
    </row>
    <row r="379" customFormat="false" ht="15" hidden="false" customHeight="false" outlineLevel="0" collapsed="false">
      <c r="A379" s="15"/>
      <c r="B379" s="14"/>
      <c r="C379" s="22" t="str">
        <f aca="false">IF($B379="","",IFERROR(INDEX(Register!$B$2:$B$301,MATCH($B379,Register!$A$2:$A$301,0)),"Check asset ID"))</f>
        <v/>
      </c>
      <c r="D379" s="22" t="str">
        <f aca="false">IF($B379="","",IFERROR(INDEX(Register!$D$2:$D$301,MATCH($B379,Register!$A$2:$A$301,0)),""))</f>
        <v/>
      </c>
      <c r="E379" s="22" t="str">
        <f aca="false">IF($B379="","",IFERROR(INDEX(Register!$C$2:$C$301,MATCH($B379,Register!$A$2:$A$301,0)),""))</f>
        <v/>
      </c>
      <c r="F379" s="14"/>
      <c r="G379" s="23"/>
      <c r="H379" s="14"/>
      <c r="I379" s="14"/>
      <c r="J379" s="16"/>
      <c r="K379" s="14"/>
      <c r="L379" s="14"/>
    </row>
    <row r="380" customFormat="false" ht="15" hidden="false" customHeight="false" outlineLevel="0" collapsed="false">
      <c r="A380" s="15"/>
      <c r="B380" s="14"/>
      <c r="C380" s="22" t="str">
        <f aca="false">IF($B380="","",IFERROR(INDEX(Register!$B$2:$B$301,MATCH($B380,Register!$A$2:$A$301,0)),"Check asset ID"))</f>
        <v/>
      </c>
      <c r="D380" s="22" t="str">
        <f aca="false">IF($B380="","",IFERROR(INDEX(Register!$D$2:$D$301,MATCH($B380,Register!$A$2:$A$301,0)),""))</f>
        <v/>
      </c>
      <c r="E380" s="22" t="str">
        <f aca="false">IF($B380="","",IFERROR(INDEX(Register!$C$2:$C$301,MATCH($B380,Register!$A$2:$A$301,0)),""))</f>
        <v/>
      </c>
      <c r="F380" s="14"/>
      <c r="G380" s="23"/>
      <c r="H380" s="14"/>
      <c r="I380" s="14"/>
      <c r="J380" s="16"/>
      <c r="K380" s="14"/>
      <c r="L380" s="14"/>
    </row>
    <row r="381" customFormat="false" ht="15" hidden="false" customHeight="false" outlineLevel="0" collapsed="false">
      <c r="A381" s="15"/>
      <c r="B381" s="14"/>
      <c r="C381" s="22" t="str">
        <f aca="false">IF($B381="","",IFERROR(INDEX(Register!$B$2:$B$301,MATCH($B381,Register!$A$2:$A$301,0)),"Check asset ID"))</f>
        <v/>
      </c>
      <c r="D381" s="22" t="str">
        <f aca="false">IF($B381="","",IFERROR(INDEX(Register!$D$2:$D$301,MATCH($B381,Register!$A$2:$A$301,0)),""))</f>
        <v/>
      </c>
      <c r="E381" s="22" t="str">
        <f aca="false">IF($B381="","",IFERROR(INDEX(Register!$C$2:$C$301,MATCH($B381,Register!$A$2:$A$301,0)),""))</f>
        <v/>
      </c>
      <c r="F381" s="14"/>
      <c r="G381" s="23"/>
      <c r="H381" s="14"/>
      <c r="I381" s="14"/>
      <c r="J381" s="16"/>
      <c r="K381" s="14"/>
      <c r="L381" s="14"/>
    </row>
    <row r="382" customFormat="false" ht="15" hidden="false" customHeight="false" outlineLevel="0" collapsed="false">
      <c r="A382" s="15"/>
      <c r="B382" s="14"/>
      <c r="C382" s="22" t="str">
        <f aca="false">IF($B382="","",IFERROR(INDEX(Register!$B$2:$B$301,MATCH($B382,Register!$A$2:$A$301,0)),"Check asset ID"))</f>
        <v/>
      </c>
      <c r="D382" s="22" t="str">
        <f aca="false">IF($B382="","",IFERROR(INDEX(Register!$D$2:$D$301,MATCH($B382,Register!$A$2:$A$301,0)),""))</f>
        <v/>
      </c>
      <c r="E382" s="22" t="str">
        <f aca="false">IF($B382="","",IFERROR(INDEX(Register!$C$2:$C$301,MATCH($B382,Register!$A$2:$A$301,0)),""))</f>
        <v/>
      </c>
      <c r="F382" s="14"/>
      <c r="G382" s="23"/>
      <c r="H382" s="14"/>
      <c r="I382" s="14"/>
      <c r="J382" s="16"/>
      <c r="K382" s="14"/>
      <c r="L382" s="14"/>
    </row>
    <row r="383" customFormat="false" ht="15" hidden="false" customHeight="false" outlineLevel="0" collapsed="false">
      <c r="A383" s="15"/>
      <c r="B383" s="14"/>
      <c r="C383" s="22" t="str">
        <f aca="false">IF($B383="","",IFERROR(INDEX(Register!$B$2:$B$301,MATCH($B383,Register!$A$2:$A$301,0)),"Check asset ID"))</f>
        <v/>
      </c>
      <c r="D383" s="22" t="str">
        <f aca="false">IF($B383="","",IFERROR(INDEX(Register!$D$2:$D$301,MATCH($B383,Register!$A$2:$A$301,0)),""))</f>
        <v/>
      </c>
      <c r="E383" s="22" t="str">
        <f aca="false">IF($B383="","",IFERROR(INDEX(Register!$C$2:$C$301,MATCH($B383,Register!$A$2:$A$301,0)),""))</f>
        <v/>
      </c>
      <c r="F383" s="14"/>
      <c r="G383" s="23"/>
      <c r="H383" s="14"/>
      <c r="I383" s="14"/>
      <c r="J383" s="16"/>
      <c r="K383" s="14"/>
      <c r="L383" s="14"/>
    </row>
    <row r="384" customFormat="false" ht="15" hidden="false" customHeight="false" outlineLevel="0" collapsed="false">
      <c r="A384" s="15"/>
      <c r="B384" s="14"/>
      <c r="C384" s="22" t="str">
        <f aca="false">IF($B384="","",IFERROR(INDEX(Register!$B$2:$B$301,MATCH($B384,Register!$A$2:$A$301,0)),"Check asset ID"))</f>
        <v/>
      </c>
      <c r="D384" s="22" t="str">
        <f aca="false">IF($B384="","",IFERROR(INDEX(Register!$D$2:$D$301,MATCH($B384,Register!$A$2:$A$301,0)),""))</f>
        <v/>
      </c>
      <c r="E384" s="22" t="str">
        <f aca="false">IF($B384="","",IFERROR(INDEX(Register!$C$2:$C$301,MATCH($B384,Register!$A$2:$A$301,0)),""))</f>
        <v/>
      </c>
      <c r="F384" s="14"/>
      <c r="G384" s="23"/>
      <c r="H384" s="14"/>
      <c r="I384" s="14"/>
      <c r="J384" s="16"/>
      <c r="K384" s="14"/>
      <c r="L384" s="14"/>
    </row>
    <row r="385" customFormat="false" ht="15" hidden="false" customHeight="false" outlineLevel="0" collapsed="false">
      <c r="A385" s="15"/>
      <c r="B385" s="14"/>
      <c r="C385" s="22" t="str">
        <f aca="false">IF($B385="","",IFERROR(INDEX(Register!$B$2:$B$301,MATCH($B385,Register!$A$2:$A$301,0)),"Check asset ID"))</f>
        <v/>
      </c>
      <c r="D385" s="22" t="str">
        <f aca="false">IF($B385="","",IFERROR(INDEX(Register!$D$2:$D$301,MATCH($B385,Register!$A$2:$A$301,0)),""))</f>
        <v/>
      </c>
      <c r="E385" s="22" t="str">
        <f aca="false">IF($B385="","",IFERROR(INDEX(Register!$C$2:$C$301,MATCH($B385,Register!$A$2:$A$301,0)),""))</f>
        <v/>
      </c>
      <c r="F385" s="14"/>
      <c r="G385" s="23"/>
      <c r="H385" s="14"/>
      <c r="I385" s="14"/>
      <c r="J385" s="16"/>
      <c r="K385" s="14"/>
      <c r="L385" s="14"/>
    </row>
    <row r="386" customFormat="false" ht="15" hidden="false" customHeight="false" outlineLevel="0" collapsed="false">
      <c r="A386" s="15"/>
      <c r="B386" s="14"/>
      <c r="C386" s="22" t="str">
        <f aca="false">IF($B386="","",IFERROR(INDEX(Register!$B$2:$B$301,MATCH($B386,Register!$A$2:$A$301,0)),"Check asset ID"))</f>
        <v/>
      </c>
      <c r="D386" s="22" t="str">
        <f aca="false">IF($B386="","",IFERROR(INDEX(Register!$D$2:$D$301,MATCH($B386,Register!$A$2:$A$301,0)),""))</f>
        <v/>
      </c>
      <c r="E386" s="22" t="str">
        <f aca="false">IF($B386="","",IFERROR(INDEX(Register!$C$2:$C$301,MATCH($B386,Register!$A$2:$A$301,0)),""))</f>
        <v/>
      </c>
      <c r="F386" s="14"/>
      <c r="G386" s="23"/>
      <c r="H386" s="14"/>
      <c r="I386" s="14"/>
      <c r="J386" s="16"/>
      <c r="K386" s="14"/>
      <c r="L386" s="14"/>
    </row>
    <row r="387" customFormat="false" ht="15" hidden="false" customHeight="false" outlineLevel="0" collapsed="false">
      <c r="A387" s="15"/>
      <c r="B387" s="14"/>
      <c r="C387" s="22" t="str">
        <f aca="false">IF($B387="","",IFERROR(INDEX(Register!$B$2:$B$301,MATCH($B387,Register!$A$2:$A$301,0)),"Check asset ID"))</f>
        <v/>
      </c>
      <c r="D387" s="22" t="str">
        <f aca="false">IF($B387="","",IFERROR(INDEX(Register!$D$2:$D$301,MATCH($B387,Register!$A$2:$A$301,0)),""))</f>
        <v/>
      </c>
      <c r="E387" s="22" t="str">
        <f aca="false">IF($B387="","",IFERROR(INDEX(Register!$C$2:$C$301,MATCH($B387,Register!$A$2:$A$301,0)),""))</f>
        <v/>
      </c>
      <c r="F387" s="14"/>
      <c r="G387" s="23"/>
      <c r="H387" s="14"/>
      <c r="I387" s="14"/>
      <c r="J387" s="16"/>
      <c r="K387" s="14"/>
      <c r="L387" s="14"/>
    </row>
    <row r="388" customFormat="false" ht="15" hidden="false" customHeight="false" outlineLevel="0" collapsed="false">
      <c r="A388" s="15"/>
      <c r="B388" s="14"/>
      <c r="C388" s="22" t="str">
        <f aca="false">IF($B388="","",IFERROR(INDEX(Register!$B$2:$B$301,MATCH($B388,Register!$A$2:$A$301,0)),"Check asset ID"))</f>
        <v/>
      </c>
      <c r="D388" s="22" t="str">
        <f aca="false">IF($B388="","",IFERROR(INDEX(Register!$D$2:$D$301,MATCH($B388,Register!$A$2:$A$301,0)),""))</f>
        <v/>
      </c>
      <c r="E388" s="22" t="str">
        <f aca="false">IF($B388="","",IFERROR(INDEX(Register!$C$2:$C$301,MATCH($B388,Register!$A$2:$A$301,0)),""))</f>
        <v/>
      </c>
      <c r="F388" s="14"/>
      <c r="G388" s="23"/>
      <c r="H388" s="14"/>
      <c r="I388" s="14"/>
      <c r="J388" s="16"/>
      <c r="K388" s="14"/>
      <c r="L388" s="14"/>
    </row>
    <row r="389" customFormat="false" ht="15" hidden="false" customHeight="false" outlineLevel="0" collapsed="false">
      <c r="A389" s="15"/>
      <c r="B389" s="14"/>
      <c r="C389" s="22" t="str">
        <f aca="false">IF($B389="","",IFERROR(INDEX(Register!$B$2:$B$301,MATCH($B389,Register!$A$2:$A$301,0)),"Check asset ID"))</f>
        <v/>
      </c>
      <c r="D389" s="22" t="str">
        <f aca="false">IF($B389="","",IFERROR(INDEX(Register!$D$2:$D$301,MATCH($B389,Register!$A$2:$A$301,0)),""))</f>
        <v/>
      </c>
      <c r="E389" s="22" t="str">
        <f aca="false">IF($B389="","",IFERROR(INDEX(Register!$C$2:$C$301,MATCH($B389,Register!$A$2:$A$301,0)),""))</f>
        <v/>
      </c>
      <c r="F389" s="14"/>
      <c r="G389" s="23"/>
      <c r="H389" s="14"/>
      <c r="I389" s="14"/>
      <c r="J389" s="16"/>
      <c r="K389" s="14"/>
      <c r="L389" s="14"/>
    </row>
    <row r="390" customFormat="false" ht="15" hidden="false" customHeight="false" outlineLevel="0" collapsed="false">
      <c r="A390" s="15"/>
      <c r="B390" s="14"/>
      <c r="C390" s="22" t="str">
        <f aca="false">IF($B390="","",IFERROR(INDEX(Register!$B$2:$B$301,MATCH($B390,Register!$A$2:$A$301,0)),"Check asset ID"))</f>
        <v/>
      </c>
      <c r="D390" s="22" t="str">
        <f aca="false">IF($B390="","",IFERROR(INDEX(Register!$D$2:$D$301,MATCH($B390,Register!$A$2:$A$301,0)),""))</f>
        <v/>
      </c>
      <c r="E390" s="22" t="str">
        <f aca="false">IF($B390="","",IFERROR(INDEX(Register!$C$2:$C$301,MATCH($B390,Register!$A$2:$A$301,0)),""))</f>
        <v/>
      </c>
      <c r="F390" s="14"/>
      <c r="G390" s="23"/>
      <c r="H390" s="14"/>
      <c r="I390" s="14"/>
      <c r="J390" s="16"/>
      <c r="K390" s="14"/>
      <c r="L390" s="14"/>
    </row>
    <row r="391" customFormat="false" ht="15" hidden="false" customHeight="false" outlineLevel="0" collapsed="false">
      <c r="A391" s="15"/>
      <c r="B391" s="14"/>
      <c r="C391" s="22" t="str">
        <f aca="false">IF($B391="","",IFERROR(INDEX(Register!$B$2:$B$301,MATCH($B391,Register!$A$2:$A$301,0)),"Check asset ID"))</f>
        <v/>
      </c>
      <c r="D391" s="22" t="str">
        <f aca="false">IF($B391="","",IFERROR(INDEX(Register!$D$2:$D$301,MATCH($B391,Register!$A$2:$A$301,0)),""))</f>
        <v/>
      </c>
      <c r="E391" s="22" t="str">
        <f aca="false">IF($B391="","",IFERROR(INDEX(Register!$C$2:$C$301,MATCH($B391,Register!$A$2:$A$301,0)),""))</f>
        <v/>
      </c>
      <c r="F391" s="14"/>
      <c r="G391" s="23"/>
      <c r="H391" s="14"/>
      <c r="I391" s="14"/>
      <c r="J391" s="16"/>
      <c r="K391" s="14"/>
      <c r="L391" s="14"/>
    </row>
    <row r="392" customFormat="false" ht="15" hidden="false" customHeight="false" outlineLevel="0" collapsed="false">
      <c r="A392" s="15"/>
      <c r="B392" s="14"/>
      <c r="C392" s="22" t="str">
        <f aca="false">IF($B392="","",IFERROR(INDEX(Register!$B$2:$B$301,MATCH($B392,Register!$A$2:$A$301,0)),"Check asset ID"))</f>
        <v/>
      </c>
      <c r="D392" s="22" t="str">
        <f aca="false">IF($B392="","",IFERROR(INDEX(Register!$D$2:$D$301,MATCH($B392,Register!$A$2:$A$301,0)),""))</f>
        <v/>
      </c>
      <c r="E392" s="22" t="str">
        <f aca="false">IF($B392="","",IFERROR(INDEX(Register!$C$2:$C$301,MATCH($B392,Register!$A$2:$A$301,0)),""))</f>
        <v/>
      </c>
      <c r="F392" s="14"/>
      <c r="G392" s="23"/>
      <c r="H392" s="14"/>
      <c r="I392" s="14"/>
      <c r="J392" s="16"/>
      <c r="K392" s="14"/>
      <c r="L392" s="14"/>
    </row>
    <row r="393" customFormat="false" ht="15" hidden="false" customHeight="false" outlineLevel="0" collapsed="false">
      <c r="A393" s="15"/>
      <c r="B393" s="14"/>
      <c r="C393" s="22" t="str">
        <f aca="false">IF($B393="","",IFERROR(INDEX(Register!$B$2:$B$301,MATCH($B393,Register!$A$2:$A$301,0)),"Check asset ID"))</f>
        <v/>
      </c>
      <c r="D393" s="22" t="str">
        <f aca="false">IF($B393="","",IFERROR(INDEX(Register!$D$2:$D$301,MATCH($B393,Register!$A$2:$A$301,0)),""))</f>
        <v/>
      </c>
      <c r="E393" s="22" t="str">
        <f aca="false">IF($B393="","",IFERROR(INDEX(Register!$C$2:$C$301,MATCH($B393,Register!$A$2:$A$301,0)),""))</f>
        <v/>
      </c>
      <c r="F393" s="14"/>
      <c r="G393" s="23"/>
      <c r="H393" s="14"/>
      <c r="I393" s="14"/>
      <c r="J393" s="16"/>
      <c r="K393" s="14"/>
      <c r="L393" s="14"/>
    </row>
    <row r="394" customFormat="false" ht="15" hidden="false" customHeight="false" outlineLevel="0" collapsed="false">
      <c r="A394" s="15"/>
      <c r="B394" s="14"/>
      <c r="C394" s="22" t="str">
        <f aca="false">IF($B394="","",IFERROR(INDEX(Register!$B$2:$B$301,MATCH($B394,Register!$A$2:$A$301,0)),"Check asset ID"))</f>
        <v/>
      </c>
      <c r="D394" s="22" t="str">
        <f aca="false">IF($B394="","",IFERROR(INDEX(Register!$D$2:$D$301,MATCH($B394,Register!$A$2:$A$301,0)),""))</f>
        <v/>
      </c>
      <c r="E394" s="22" t="str">
        <f aca="false">IF($B394="","",IFERROR(INDEX(Register!$C$2:$C$301,MATCH($B394,Register!$A$2:$A$301,0)),""))</f>
        <v/>
      </c>
      <c r="F394" s="14"/>
      <c r="G394" s="23"/>
      <c r="H394" s="14"/>
      <c r="I394" s="14"/>
      <c r="J394" s="16"/>
      <c r="K394" s="14"/>
      <c r="L394" s="14"/>
    </row>
    <row r="395" customFormat="false" ht="15" hidden="false" customHeight="false" outlineLevel="0" collapsed="false">
      <c r="A395" s="15"/>
      <c r="B395" s="14"/>
      <c r="C395" s="22" t="str">
        <f aca="false">IF($B395="","",IFERROR(INDEX(Register!$B$2:$B$301,MATCH($B395,Register!$A$2:$A$301,0)),"Check asset ID"))</f>
        <v/>
      </c>
      <c r="D395" s="22" t="str">
        <f aca="false">IF($B395="","",IFERROR(INDEX(Register!$D$2:$D$301,MATCH($B395,Register!$A$2:$A$301,0)),""))</f>
        <v/>
      </c>
      <c r="E395" s="22" t="str">
        <f aca="false">IF($B395="","",IFERROR(INDEX(Register!$C$2:$C$301,MATCH($B395,Register!$A$2:$A$301,0)),""))</f>
        <v/>
      </c>
      <c r="F395" s="14"/>
      <c r="G395" s="23"/>
      <c r="H395" s="14"/>
      <c r="I395" s="14"/>
      <c r="J395" s="16"/>
      <c r="K395" s="14"/>
      <c r="L395" s="14"/>
    </row>
    <row r="396" customFormat="false" ht="15" hidden="false" customHeight="false" outlineLevel="0" collapsed="false">
      <c r="A396" s="15"/>
      <c r="B396" s="14"/>
      <c r="C396" s="22" t="str">
        <f aca="false">IF($B396="","",IFERROR(INDEX(Register!$B$2:$B$301,MATCH($B396,Register!$A$2:$A$301,0)),"Check asset ID"))</f>
        <v/>
      </c>
      <c r="D396" s="22" t="str">
        <f aca="false">IF($B396="","",IFERROR(INDEX(Register!$D$2:$D$301,MATCH($B396,Register!$A$2:$A$301,0)),""))</f>
        <v/>
      </c>
      <c r="E396" s="22" t="str">
        <f aca="false">IF($B396="","",IFERROR(INDEX(Register!$C$2:$C$301,MATCH($B396,Register!$A$2:$A$301,0)),""))</f>
        <v/>
      </c>
      <c r="F396" s="14"/>
      <c r="G396" s="23"/>
      <c r="H396" s="14"/>
      <c r="I396" s="14"/>
      <c r="J396" s="16"/>
      <c r="K396" s="14"/>
      <c r="L396" s="14"/>
    </row>
    <row r="397" customFormat="false" ht="15" hidden="false" customHeight="false" outlineLevel="0" collapsed="false">
      <c r="A397" s="15"/>
      <c r="B397" s="14"/>
      <c r="C397" s="22" t="str">
        <f aca="false">IF($B397="","",IFERROR(INDEX(Register!$B$2:$B$301,MATCH($B397,Register!$A$2:$A$301,0)),"Check asset ID"))</f>
        <v/>
      </c>
      <c r="D397" s="22" t="str">
        <f aca="false">IF($B397="","",IFERROR(INDEX(Register!$D$2:$D$301,MATCH($B397,Register!$A$2:$A$301,0)),""))</f>
        <v/>
      </c>
      <c r="E397" s="22" t="str">
        <f aca="false">IF($B397="","",IFERROR(INDEX(Register!$C$2:$C$301,MATCH($B397,Register!$A$2:$A$301,0)),""))</f>
        <v/>
      </c>
      <c r="F397" s="14"/>
      <c r="G397" s="23"/>
      <c r="H397" s="14"/>
      <c r="I397" s="14"/>
      <c r="J397" s="16"/>
      <c r="K397" s="14"/>
      <c r="L397" s="14"/>
    </row>
    <row r="398" customFormat="false" ht="15" hidden="false" customHeight="false" outlineLevel="0" collapsed="false">
      <c r="A398" s="15"/>
      <c r="B398" s="14"/>
      <c r="C398" s="22" t="str">
        <f aca="false">IF($B398="","",IFERROR(INDEX(Register!$B$2:$B$301,MATCH($B398,Register!$A$2:$A$301,0)),"Check asset ID"))</f>
        <v/>
      </c>
      <c r="D398" s="22" t="str">
        <f aca="false">IF($B398="","",IFERROR(INDEX(Register!$D$2:$D$301,MATCH($B398,Register!$A$2:$A$301,0)),""))</f>
        <v/>
      </c>
      <c r="E398" s="22" t="str">
        <f aca="false">IF($B398="","",IFERROR(INDEX(Register!$C$2:$C$301,MATCH($B398,Register!$A$2:$A$301,0)),""))</f>
        <v/>
      </c>
      <c r="F398" s="14"/>
      <c r="G398" s="23"/>
      <c r="H398" s="14"/>
      <c r="I398" s="14"/>
      <c r="J398" s="16"/>
      <c r="K398" s="14"/>
      <c r="L398" s="14"/>
    </row>
    <row r="399" customFormat="false" ht="15" hidden="false" customHeight="false" outlineLevel="0" collapsed="false">
      <c r="A399" s="15"/>
      <c r="B399" s="14"/>
      <c r="C399" s="22" t="str">
        <f aca="false">IF($B399="","",IFERROR(INDEX(Register!$B$2:$B$301,MATCH($B399,Register!$A$2:$A$301,0)),"Check asset ID"))</f>
        <v/>
      </c>
      <c r="D399" s="22" t="str">
        <f aca="false">IF($B399="","",IFERROR(INDEX(Register!$D$2:$D$301,MATCH($B399,Register!$A$2:$A$301,0)),""))</f>
        <v/>
      </c>
      <c r="E399" s="22" t="str">
        <f aca="false">IF($B399="","",IFERROR(INDEX(Register!$C$2:$C$301,MATCH($B399,Register!$A$2:$A$301,0)),""))</f>
        <v/>
      </c>
      <c r="F399" s="14"/>
      <c r="G399" s="23"/>
      <c r="H399" s="14"/>
      <c r="I399" s="14"/>
      <c r="J399" s="16"/>
      <c r="K399" s="14"/>
      <c r="L399" s="14"/>
    </row>
    <row r="400" customFormat="false" ht="15" hidden="false" customHeight="false" outlineLevel="0" collapsed="false">
      <c r="A400" s="15"/>
      <c r="B400" s="14"/>
      <c r="C400" s="22" t="str">
        <f aca="false">IF($B400="","",IFERROR(INDEX(Register!$B$2:$B$301,MATCH($B400,Register!$A$2:$A$301,0)),"Check asset ID"))</f>
        <v/>
      </c>
      <c r="D400" s="22" t="str">
        <f aca="false">IF($B400="","",IFERROR(INDEX(Register!$D$2:$D$301,MATCH($B400,Register!$A$2:$A$301,0)),""))</f>
        <v/>
      </c>
      <c r="E400" s="22" t="str">
        <f aca="false">IF($B400="","",IFERROR(INDEX(Register!$C$2:$C$301,MATCH($B400,Register!$A$2:$A$301,0)),""))</f>
        <v/>
      </c>
      <c r="F400" s="14"/>
      <c r="G400" s="23"/>
      <c r="H400" s="14"/>
      <c r="I400" s="14"/>
      <c r="J400" s="16"/>
      <c r="K400" s="14"/>
      <c r="L400" s="14"/>
    </row>
    <row r="401" customFormat="false" ht="15" hidden="false" customHeight="false" outlineLevel="0" collapsed="false">
      <c r="A401" s="15"/>
      <c r="B401" s="14"/>
      <c r="C401" s="22" t="str">
        <f aca="false">IF($B401="","",IFERROR(INDEX(Register!$B$2:$B$301,MATCH($B401,Register!$A$2:$A$301,0)),"Check asset ID"))</f>
        <v/>
      </c>
      <c r="D401" s="22" t="str">
        <f aca="false">IF($B401="","",IFERROR(INDEX(Register!$D$2:$D$301,MATCH($B401,Register!$A$2:$A$301,0)),""))</f>
        <v/>
      </c>
      <c r="E401" s="22" t="str">
        <f aca="false">IF($B401="","",IFERROR(INDEX(Register!$C$2:$C$301,MATCH($B401,Register!$A$2:$A$301,0)),""))</f>
        <v/>
      </c>
      <c r="F401" s="14"/>
      <c r="G401" s="23"/>
      <c r="H401" s="14"/>
      <c r="I401" s="14"/>
      <c r="J401" s="16"/>
      <c r="K401" s="14"/>
      <c r="L401" s="14"/>
    </row>
    <row r="402" customFormat="false" ht="15" hidden="false" customHeight="false" outlineLevel="0" collapsed="false">
      <c r="A402" s="15"/>
      <c r="B402" s="14"/>
      <c r="C402" s="22" t="str">
        <f aca="false">IF($B402="","",IFERROR(INDEX(Register!$B$2:$B$301,MATCH($B402,Register!$A$2:$A$301,0)),"Check asset ID"))</f>
        <v/>
      </c>
      <c r="D402" s="22" t="str">
        <f aca="false">IF($B402="","",IFERROR(INDEX(Register!$D$2:$D$301,MATCH($B402,Register!$A$2:$A$301,0)),""))</f>
        <v/>
      </c>
      <c r="E402" s="22" t="str">
        <f aca="false">IF($B402="","",IFERROR(INDEX(Register!$C$2:$C$301,MATCH($B402,Register!$A$2:$A$301,0)),""))</f>
        <v/>
      </c>
      <c r="F402" s="14"/>
      <c r="G402" s="23"/>
      <c r="H402" s="14"/>
      <c r="I402" s="14"/>
      <c r="J402" s="16"/>
      <c r="K402" s="14"/>
      <c r="L402" s="14"/>
    </row>
    <row r="403" customFormat="false" ht="15" hidden="false" customHeight="false" outlineLevel="0" collapsed="false">
      <c r="A403" s="15"/>
      <c r="B403" s="14"/>
      <c r="C403" s="22" t="str">
        <f aca="false">IF($B403="","",IFERROR(INDEX(Register!$B$2:$B$301,MATCH($B403,Register!$A$2:$A$301,0)),"Check asset ID"))</f>
        <v/>
      </c>
      <c r="D403" s="22" t="str">
        <f aca="false">IF($B403="","",IFERROR(INDEX(Register!$D$2:$D$301,MATCH($B403,Register!$A$2:$A$301,0)),""))</f>
        <v/>
      </c>
      <c r="E403" s="22" t="str">
        <f aca="false">IF($B403="","",IFERROR(INDEX(Register!$C$2:$C$301,MATCH($B403,Register!$A$2:$A$301,0)),""))</f>
        <v/>
      </c>
      <c r="F403" s="14"/>
      <c r="G403" s="23"/>
      <c r="H403" s="14"/>
      <c r="I403" s="14"/>
      <c r="J403" s="16"/>
      <c r="K403" s="14"/>
      <c r="L403" s="14"/>
    </row>
    <row r="404" customFormat="false" ht="15" hidden="false" customHeight="false" outlineLevel="0" collapsed="false">
      <c r="A404" s="15"/>
      <c r="B404" s="14"/>
      <c r="C404" s="22" t="str">
        <f aca="false">IF($B404="","",IFERROR(INDEX(Register!$B$2:$B$301,MATCH($B404,Register!$A$2:$A$301,0)),"Check asset ID"))</f>
        <v/>
      </c>
      <c r="D404" s="22" t="str">
        <f aca="false">IF($B404="","",IFERROR(INDEX(Register!$D$2:$D$301,MATCH($B404,Register!$A$2:$A$301,0)),""))</f>
        <v/>
      </c>
      <c r="E404" s="22" t="str">
        <f aca="false">IF($B404="","",IFERROR(INDEX(Register!$C$2:$C$301,MATCH($B404,Register!$A$2:$A$301,0)),""))</f>
        <v/>
      </c>
      <c r="F404" s="14"/>
      <c r="G404" s="23"/>
      <c r="H404" s="14"/>
      <c r="I404" s="14"/>
      <c r="J404" s="16"/>
      <c r="K404" s="14"/>
      <c r="L404" s="14"/>
    </row>
    <row r="405" customFormat="false" ht="15" hidden="false" customHeight="false" outlineLevel="0" collapsed="false">
      <c r="A405" s="15"/>
      <c r="B405" s="14"/>
      <c r="C405" s="22" t="str">
        <f aca="false">IF($B405="","",IFERROR(INDEX(Register!$B$2:$B$301,MATCH($B405,Register!$A$2:$A$301,0)),"Check asset ID"))</f>
        <v/>
      </c>
      <c r="D405" s="22" t="str">
        <f aca="false">IF($B405="","",IFERROR(INDEX(Register!$D$2:$D$301,MATCH($B405,Register!$A$2:$A$301,0)),""))</f>
        <v/>
      </c>
      <c r="E405" s="22" t="str">
        <f aca="false">IF($B405="","",IFERROR(INDEX(Register!$C$2:$C$301,MATCH($B405,Register!$A$2:$A$301,0)),""))</f>
        <v/>
      </c>
      <c r="F405" s="14"/>
      <c r="G405" s="23"/>
      <c r="H405" s="14"/>
      <c r="I405" s="14"/>
      <c r="J405" s="16"/>
      <c r="K405" s="14"/>
      <c r="L405" s="14"/>
    </row>
    <row r="406" customFormat="false" ht="15" hidden="false" customHeight="false" outlineLevel="0" collapsed="false">
      <c r="A406" s="15"/>
      <c r="B406" s="14"/>
      <c r="C406" s="22" t="str">
        <f aca="false">IF($B406="","",IFERROR(INDEX(Register!$B$2:$B$301,MATCH($B406,Register!$A$2:$A$301,0)),"Check asset ID"))</f>
        <v/>
      </c>
      <c r="D406" s="22" t="str">
        <f aca="false">IF($B406="","",IFERROR(INDEX(Register!$D$2:$D$301,MATCH($B406,Register!$A$2:$A$301,0)),""))</f>
        <v/>
      </c>
      <c r="E406" s="22" t="str">
        <f aca="false">IF($B406="","",IFERROR(INDEX(Register!$C$2:$C$301,MATCH($B406,Register!$A$2:$A$301,0)),""))</f>
        <v/>
      </c>
      <c r="F406" s="14"/>
      <c r="G406" s="23"/>
      <c r="H406" s="14"/>
      <c r="I406" s="14"/>
      <c r="J406" s="16"/>
      <c r="K406" s="14"/>
      <c r="L406" s="14"/>
    </row>
    <row r="407" customFormat="false" ht="15" hidden="false" customHeight="false" outlineLevel="0" collapsed="false">
      <c r="A407" s="15"/>
      <c r="B407" s="14"/>
      <c r="C407" s="22" t="str">
        <f aca="false">IF($B407="","",IFERROR(INDEX(Register!$B$2:$B$301,MATCH($B407,Register!$A$2:$A$301,0)),"Check asset ID"))</f>
        <v/>
      </c>
      <c r="D407" s="22" t="str">
        <f aca="false">IF($B407="","",IFERROR(INDEX(Register!$D$2:$D$301,MATCH($B407,Register!$A$2:$A$301,0)),""))</f>
        <v/>
      </c>
      <c r="E407" s="22" t="str">
        <f aca="false">IF($B407="","",IFERROR(INDEX(Register!$C$2:$C$301,MATCH($B407,Register!$A$2:$A$301,0)),""))</f>
        <v/>
      </c>
      <c r="F407" s="14"/>
      <c r="G407" s="23"/>
      <c r="H407" s="14"/>
      <c r="I407" s="14"/>
      <c r="J407" s="16"/>
      <c r="K407" s="14"/>
      <c r="L407" s="14"/>
    </row>
    <row r="408" customFormat="false" ht="15" hidden="false" customHeight="false" outlineLevel="0" collapsed="false">
      <c r="A408" s="15"/>
      <c r="B408" s="14"/>
      <c r="C408" s="22" t="str">
        <f aca="false">IF($B408="","",IFERROR(INDEX(Register!$B$2:$B$301,MATCH($B408,Register!$A$2:$A$301,0)),"Check asset ID"))</f>
        <v/>
      </c>
      <c r="D408" s="22" t="str">
        <f aca="false">IF($B408="","",IFERROR(INDEX(Register!$D$2:$D$301,MATCH($B408,Register!$A$2:$A$301,0)),""))</f>
        <v/>
      </c>
      <c r="E408" s="22" t="str">
        <f aca="false">IF($B408="","",IFERROR(INDEX(Register!$C$2:$C$301,MATCH($B408,Register!$A$2:$A$301,0)),""))</f>
        <v/>
      </c>
      <c r="F408" s="14"/>
      <c r="G408" s="23"/>
      <c r="H408" s="14"/>
      <c r="I408" s="14"/>
      <c r="J408" s="16"/>
      <c r="K408" s="14"/>
      <c r="L408" s="14"/>
    </row>
    <row r="409" customFormat="false" ht="15" hidden="false" customHeight="false" outlineLevel="0" collapsed="false">
      <c r="A409" s="15"/>
      <c r="B409" s="14"/>
      <c r="C409" s="22" t="str">
        <f aca="false">IF($B409="","",IFERROR(INDEX(Register!$B$2:$B$301,MATCH($B409,Register!$A$2:$A$301,0)),"Check asset ID"))</f>
        <v/>
      </c>
      <c r="D409" s="22" t="str">
        <f aca="false">IF($B409="","",IFERROR(INDEX(Register!$D$2:$D$301,MATCH($B409,Register!$A$2:$A$301,0)),""))</f>
        <v/>
      </c>
      <c r="E409" s="22" t="str">
        <f aca="false">IF($B409="","",IFERROR(INDEX(Register!$C$2:$C$301,MATCH($B409,Register!$A$2:$A$301,0)),""))</f>
        <v/>
      </c>
      <c r="F409" s="14"/>
      <c r="G409" s="23"/>
      <c r="H409" s="14"/>
      <c r="I409" s="14"/>
      <c r="J409" s="16"/>
      <c r="K409" s="14"/>
      <c r="L409" s="14"/>
    </row>
    <row r="410" customFormat="false" ht="15" hidden="false" customHeight="false" outlineLevel="0" collapsed="false">
      <c r="A410" s="15"/>
      <c r="B410" s="14"/>
      <c r="C410" s="22" t="str">
        <f aca="false">IF($B410="","",IFERROR(INDEX(Register!$B$2:$B$301,MATCH($B410,Register!$A$2:$A$301,0)),"Check asset ID"))</f>
        <v/>
      </c>
      <c r="D410" s="22" t="str">
        <f aca="false">IF($B410="","",IFERROR(INDEX(Register!$D$2:$D$301,MATCH($B410,Register!$A$2:$A$301,0)),""))</f>
        <v/>
      </c>
      <c r="E410" s="22" t="str">
        <f aca="false">IF($B410="","",IFERROR(INDEX(Register!$C$2:$C$301,MATCH($B410,Register!$A$2:$A$301,0)),""))</f>
        <v/>
      </c>
      <c r="F410" s="14"/>
      <c r="G410" s="23"/>
      <c r="H410" s="14"/>
      <c r="I410" s="14"/>
      <c r="J410" s="16"/>
      <c r="K410" s="14"/>
      <c r="L410" s="14"/>
    </row>
    <row r="411" customFormat="false" ht="15" hidden="false" customHeight="false" outlineLevel="0" collapsed="false">
      <c r="A411" s="15"/>
      <c r="B411" s="14"/>
      <c r="C411" s="22" t="str">
        <f aca="false">IF($B411="","",IFERROR(INDEX(Register!$B$2:$B$301,MATCH($B411,Register!$A$2:$A$301,0)),"Check asset ID"))</f>
        <v/>
      </c>
      <c r="D411" s="22" t="str">
        <f aca="false">IF($B411="","",IFERROR(INDEX(Register!$D$2:$D$301,MATCH($B411,Register!$A$2:$A$301,0)),""))</f>
        <v/>
      </c>
      <c r="E411" s="22" t="str">
        <f aca="false">IF($B411="","",IFERROR(INDEX(Register!$C$2:$C$301,MATCH($B411,Register!$A$2:$A$301,0)),""))</f>
        <v/>
      </c>
      <c r="F411" s="14"/>
      <c r="G411" s="23"/>
      <c r="H411" s="14"/>
      <c r="I411" s="14"/>
      <c r="J411" s="16"/>
      <c r="K411" s="14"/>
      <c r="L411" s="14"/>
    </row>
    <row r="412" customFormat="false" ht="15" hidden="false" customHeight="false" outlineLevel="0" collapsed="false">
      <c r="A412" s="15"/>
      <c r="B412" s="14"/>
      <c r="C412" s="22" t="str">
        <f aca="false">IF($B412="","",IFERROR(INDEX(Register!$B$2:$B$301,MATCH($B412,Register!$A$2:$A$301,0)),"Check asset ID"))</f>
        <v/>
      </c>
      <c r="D412" s="22" t="str">
        <f aca="false">IF($B412="","",IFERROR(INDEX(Register!$D$2:$D$301,MATCH($B412,Register!$A$2:$A$301,0)),""))</f>
        <v/>
      </c>
      <c r="E412" s="22" t="str">
        <f aca="false">IF($B412="","",IFERROR(INDEX(Register!$C$2:$C$301,MATCH($B412,Register!$A$2:$A$301,0)),""))</f>
        <v/>
      </c>
      <c r="F412" s="14"/>
      <c r="G412" s="23"/>
      <c r="H412" s="14"/>
      <c r="I412" s="14"/>
      <c r="J412" s="16"/>
      <c r="K412" s="14"/>
      <c r="L412" s="14"/>
    </row>
    <row r="413" customFormat="false" ht="15" hidden="false" customHeight="false" outlineLevel="0" collapsed="false">
      <c r="A413" s="15"/>
      <c r="B413" s="14"/>
      <c r="C413" s="22" t="str">
        <f aca="false">IF($B413="","",IFERROR(INDEX(Register!$B$2:$B$301,MATCH($B413,Register!$A$2:$A$301,0)),"Check asset ID"))</f>
        <v/>
      </c>
      <c r="D413" s="22" t="str">
        <f aca="false">IF($B413="","",IFERROR(INDEX(Register!$D$2:$D$301,MATCH($B413,Register!$A$2:$A$301,0)),""))</f>
        <v/>
      </c>
      <c r="E413" s="22" t="str">
        <f aca="false">IF($B413="","",IFERROR(INDEX(Register!$C$2:$C$301,MATCH($B413,Register!$A$2:$A$301,0)),""))</f>
        <v/>
      </c>
      <c r="F413" s="14"/>
      <c r="G413" s="23"/>
      <c r="H413" s="14"/>
      <c r="I413" s="14"/>
      <c r="J413" s="16"/>
      <c r="K413" s="14"/>
      <c r="L413" s="14"/>
    </row>
    <row r="414" customFormat="false" ht="15" hidden="false" customHeight="false" outlineLevel="0" collapsed="false">
      <c r="A414" s="15"/>
      <c r="B414" s="14"/>
      <c r="C414" s="22" t="str">
        <f aca="false">IF($B414="","",IFERROR(INDEX(Register!$B$2:$B$301,MATCH($B414,Register!$A$2:$A$301,0)),"Check asset ID"))</f>
        <v/>
      </c>
      <c r="D414" s="22" t="str">
        <f aca="false">IF($B414="","",IFERROR(INDEX(Register!$D$2:$D$301,MATCH($B414,Register!$A$2:$A$301,0)),""))</f>
        <v/>
      </c>
      <c r="E414" s="22" t="str">
        <f aca="false">IF($B414="","",IFERROR(INDEX(Register!$C$2:$C$301,MATCH($B414,Register!$A$2:$A$301,0)),""))</f>
        <v/>
      </c>
      <c r="F414" s="14"/>
      <c r="G414" s="23"/>
      <c r="H414" s="14"/>
      <c r="I414" s="14"/>
      <c r="J414" s="16"/>
      <c r="K414" s="14"/>
      <c r="L414" s="14"/>
    </row>
    <row r="415" customFormat="false" ht="15" hidden="false" customHeight="false" outlineLevel="0" collapsed="false">
      <c r="A415" s="15"/>
      <c r="B415" s="14"/>
      <c r="C415" s="22" t="str">
        <f aca="false">IF($B415="","",IFERROR(INDEX(Register!$B$2:$B$301,MATCH($B415,Register!$A$2:$A$301,0)),"Check asset ID"))</f>
        <v/>
      </c>
      <c r="D415" s="22" t="str">
        <f aca="false">IF($B415="","",IFERROR(INDEX(Register!$D$2:$D$301,MATCH($B415,Register!$A$2:$A$301,0)),""))</f>
        <v/>
      </c>
      <c r="E415" s="22" t="str">
        <f aca="false">IF($B415="","",IFERROR(INDEX(Register!$C$2:$C$301,MATCH($B415,Register!$A$2:$A$301,0)),""))</f>
        <v/>
      </c>
      <c r="F415" s="14"/>
      <c r="G415" s="23"/>
      <c r="H415" s="14"/>
      <c r="I415" s="14"/>
      <c r="J415" s="16"/>
      <c r="K415" s="14"/>
      <c r="L415" s="14"/>
    </row>
    <row r="416" customFormat="false" ht="15" hidden="false" customHeight="false" outlineLevel="0" collapsed="false">
      <c r="A416" s="15"/>
      <c r="B416" s="14"/>
      <c r="C416" s="22" t="str">
        <f aca="false">IF($B416="","",IFERROR(INDEX(Register!$B$2:$B$301,MATCH($B416,Register!$A$2:$A$301,0)),"Check asset ID"))</f>
        <v/>
      </c>
      <c r="D416" s="22" t="str">
        <f aca="false">IF($B416="","",IFERROR(INDEX(Register!$D$2:$D$301,MATCH($B416,Register!$A$2:$A$301,0)),""))</f>
        <v/>
      </c>
      <c r="E416" s="22" t="str">
        <f aca="false">IF($B416="","",IFERROR(INDEX(Register!$C$2:$C$301,MATCH($B416,Register!$A$2:$A$301,0)),""))</f>
        <v/>
      </c>
      <c r="F416" s="14"/>
      <c r="G416" s="23"/>
      <c r="H416" s="14"/>
      <c r="I416" s="14"/>
      <c r="J416" s="16"/>
      <c r="K416" s="14"/>
      <c r="L416" s="14"/>
    </row>
    <row r="417" customFormat="false" ht="15" hidden="false" customHeight="false" outlineLevel="0" collapsed="false">
      <c r="A417" s="15"/>
      <c r="B417" s="14"/>
      <c r="C417" s="22" t="str">
        <f aca="false">IF($B417="","",IFERROR(INDEX(Register!$B$2:$B$301,MATCH($B417,Register!$A$2:$A$301,0)),"Check asset ID"))</f>
        <v/>
      </c>
      <c r="D417" s="22" t="str">
        <f aca="false">IF($B417="","",IFERROR(INDEX(Register!$D$2:$D$301,MATCH($B417,Register!$A$2:$A$301,0)),""))</f>
        <v/>
      </c>
      <c r="E417" s="22" t="str">
        <f aca="false">IF($B417="","",IFERROR(INDEX(Register!$C$2:$C$301,MATCH($B417,Register!$A$2:$A$301,0)),""))</f>
        <v/>
      </c>
      <c r="F417" s="14"/>
      <c r="G417" s="23"/>
      <c r="H417" s="14"/>
      <c r="I417" s="14"/>
      <c r="J417" s="16"/>
      <c r="K417" s="14"/>
      <c r="L417" s="14"/>
    </row>
    <row r="418" customFormat="false" ht="15" hidden="false" customHeight="false" outlineLevel="0" collapsed="false">
      <c r="A418" s="15"/>
      <c r="B418" s="14"/>
      <c r="C418" s="22" t="str">
        <f aca="false">IF($B418="","",IFERROR(INDEX(Register!$B$2:$B$301,MATCH($B418,Register!$A$2:$A$301,0)),"Check asset ID"))</f>
        <v/>
      </c>
      <c r="D418" s="22" t="str">
        <f aca="false">IF($B418="","",IFERROR(INDEX(Register!$D$2:$D$301,MATCH($B418,Register!$A$2:$A$301,0)),""))</f>
        <v/>
      </c>
      <c r="E418" s="22" t="str">
        <f aca="false">IF($B418="","",IFERROR(INDEX(Register!$C$2:$C$301,MATCH($B418,Register!$A$2:$A$301,0)),""))</f>
        <v/>
      </c>
      <c r="F418" s="14"/>
      <c r="G418" s="23"/>
      <c r="H418" s="14"/>
      <c r="I418" s="14"/>
      <c r="J418" s="16"/>
      <c r="K418" s="14"/>
      <c r="L418" s="14"/>
    </row>
    <row r="419" customFormat="false" ht="15" hidden="false" customHeight="false" outlineLevel="0" collapsed="false">
      <c r="A419" s="15"/>
      <c r="B419" s="14"/>
      <c r="C419" s="22" t="str">
        <f aca="false">IF($B419="","",IFERROR(INDEX(Register!$B$2:$B$301,MATCH($B419,Register!$A$2:$A$301,0)),"Check asset ID"))</f>
        <v/>
      </c>
      <c r="D419" s="22" t="str">
        <f aca="false">IF($B419="","",IFERROR(INDEX(Register!$D$2:$D$301,MATCH($B419,Register!$A$2:$A$301,0)),""))</f>
        <v/>
      </c>
      <c r="E419" s="22" t="str">
        <f aca="false">IF($B419="","",IFERROR(INDEX(Register!$C$2:$C$301,MATCH($B419,Register!$A$2:$A$301,0)),""))</f>
        <v/>
      </c>
      <c r="F419" s="14"/>
      <c r="G419" s="23"/>
      <c r="H419" s="14"/>
      <c r="I419" s="14"/>
      <c r="J419" s="16"/>
      <c r="K419" s="14"/>
      <c r="L419" s="14"/>
    </row>
    <row r="420" customFormat="false" ht="15" hidden="false" customHeight="false" outlineLevel="0" collapsed="false">
      <c r="A420" s="15"/>
      <c r="B420" s="14"/>
      <c r="C420" s="22" t="str">
        <f aca="false">IF($B420="","",IFERROR(INDEX(Register!$B$2:$B$301,MATCH($B420,Register!$A$2:$A$301,0)),"Check asset ID"))</f>
        <v/>
      </c>
      <c r="D420" s="22" t="str">
        <f aca="false">IF($B420="","",IFERROR(INDEX(Register!$D$2:$D$301,MATCH($B420,Register!$A$2:$A$301,0)),""))</f>
        <v/>
      </c>
      <c r="E420" s="22" t="str">
        <f aca="false">IF($B420="","",IFERROR(INDEX(Register!$C$2:$C$301,MATCH($B420,Register!$A$2:$A$301,0)),""))</f>
        <v/>
      </c>
      <c r="F420" s="14"/>
      <c r="G420" s="23"/>
      <c r="H420" s="14"/>
      <c r="I420" s="14"/>
      <c r="J420" s="16"/>
      <c r="K420" s="14"/>
      <c r="L420" s="14"/>
    </row>
    <row r="421" customFormat="false" ht="15" hidden="false" customHeight="false" outlineLevel="0" collapsed="false">
      <c r="A421" s="15"/>
      <c r="B421" s="14"/>
      <c r="C421" s="22" t="str">
        <f aca="false">IF($B421="","",IFERROR(INDEX(Register!$B$2:$B$301,MATCH($B421,Register!$A$2:$A$301,0)),"Check asset ID"))</f>
        <v/>
      </c>
      <c r="D421" s="22" t="str">
        <f aca="false">IF($B421="","",IFERROR(INDEX(Register!$D$2:$D$301,MATCH($B421,Register!$A$2:$A$301,0)),""))</f>
        <v/>
      </c>
      <c r="E421" s="22" t="str">
        <f aca="false">IF($B421="","",IFERROR(INDEX(Register!$C$2:$C$301,MATCH($B421,Register!$A$2:$A$301,0)),""))</f>
        <v/>
      </c>
      <c r="F421" s="14"/>
      <c r="G421" s="23"/>
      <c r="H421" s="14"/>
      <c r="I421" s="14"/>
      <c r="J421" s="16"/>
      <c r="K421" s="14"/>
      <c r="L421" s="14"/>
    </row>
    <row r="422" customFormat="false" ht="15" hidden="false" customHeight="false" outlineLevel="0" collapsed="false">
      <c r="A422" s="15"/>
      <c r="B422" s="14"/>
      <c r="C422" s="22" t="str">
        <f aca="false">IF($B422="","",IFERROR(INDEX(Register!$B$2:$B$301,MATCH($B422,Register!$A$2:$A$301,0)),"Check asset ID"))</f>
        <v/>
      </c>
      <c r="D422" s="22" t="str">
        <f aca="false">IF($B422="","",IFERROR(INDEX(Register!$D$2:$D$301,MATCH($B422,Register!$A$2:$A$301,0)),""))</f>
        <v/>
      </c>
      <c r="E422" s="22" t="str">
        <f aca="false">IF($B422="","",IFERROR(INDEX(Register!$C$2:$C$301,MATCH($B422,Register!$A$2:$A$301,0)),""))</f>
        <v/>
      </c>
      <c r="F422" s="14"/>
      <c r="G422" s="23"/>
      <c r="H422" s="14"/>
      <c r="I422" s="14"/>
      <c r="J422" s="16"/>
      <c r="K422" s="14"/>
      <c r="L422" s="14"/>
    </row>
    <row r="423" customFormat="false" ht="15" hidden="false" customHeight="false" outlineLevel="0" collapsed="false">
      <c r="A423" s="15"/>
      <c r="B423" s="14"/>
      <c r="C423" s="22" t="str">
        <f aca="false">IF($B423="","",IFERROR(INDEX(Register!$B$2:$B$301,MATCH($B423,Register!$A$2:$A$301,0)),"Check asset ID"))</f>
        <v/>
      </c>
      <c r="D423" s="22" t="str">
        <f aca="false">IF($B423="","",IFERROR(INDEX(Register!$D$2:$D$301,MATCH($B423,Register!$A$2:$A$301,0)),""))</f>
        <v/>
      </c>
      <c r="E423" s="22" t="str">
        <f aca="false">IF($B423="","",IFERROR(INDEX(Register!$C$2:$C$301,MATCH($B423,Register!$A$2:$A$301,0)),""))</f>
        <v/>
      </c>
      <c r="F423" s="14"/>
      <c r="G423" s="23"/>
      <c r="H423" s="14"/>
      <c r="I423" s="14"/>
      <c r="J423" s="16"/>
      <c r="K423" s="14"/>
      <c r="L423" s="14"/>
    </row>
    <row r="424" customFormat="false" ht="15" hidden="false" customHeight="false" outlineLevel="0" collapsed="false">
      <c r="A424" s="15"/>
      <c r="B424" s="14"/>
      <c r="C424" s="22" t="str">
        <f aca="false">IF($B424="","",IFERROR(INDEX(Register!$B$2:$B$301,MATCH($B424,Register!$A$2:$A$301,0)),"Check asset ID"))</f>
        <v/>
      </c>
      <c r="D424" s="22" t="str">
        <f aca="false">IF($B424="","",IFERROR(INDEX(Register!$D$2:$D$301,MATCH($B424,Register!$A$2:$A$301,0)),""))</f>
        <v/>
      </c>
      <c r="E424" s="22" t="str">
        <f aca="false">IF($B424="","",IFERROR(INDEX(Register!$C$2:$C$301,MATCH($B424,Register!$A$2:$A$301,0)),""))</f>
        <v/>
      </c>
      <c r="F424" s="14"/>
      <c r="G424" s="23"/>
      <c r="H424" s="14"/>
      <c r="I424" s="14"/>
      <c r="J424" s="16"/>
      <c r="K424" s="14"/>
      <c r="L424" s="14"/>
    </row>
    <row r="425" customFormat="false" ht="15" hidden="false" customHeight="false" outlineLevel="0" collapsed="false">
      <c r="A425" s="15"/>
      <c r="B425" s="14"/>
      <c r="C425" s="22" t="str">
        <f aca="false">IF($B425="","",IFERROR(INDEX(Register!$B$2:$B$301,MATCH($B425,Register!$A$2:$A$301,0)),"Check asset ID"))</f>
        <v/>
      </c>
      <c r="D425" s="22" t="str">
        <f aca="false">IF($B425="","",IFERROR(INDEX(Register!$D$2:$D$301,MATCH($B425,Register!$A$2:$A$301,0)),""))</f>
        <v/>
      </c>
      <c r="E425" s="22" t="str">
        <f aca="false">IF($B425="","",IFERROR(INDEX(Register!$C$2:$C$301,MATCH($B425,Register!$A$2:$A$301,0)),""))</f>
        <v/>
      </c>
      <c r="F425" s="14"/>
      <c r="G425" s="23"/>
      <c r="H425" s="14"/>
      <c r="I425" s="14"/>
      <c r="J425" s="16"/>
      <c r="K425" s="14"/>
      <c r="L425" s="14"/>
    </row>
    <row r="426" customFormat="false" ht="15" hidden="false" customHeight="false" outlineLevel="0" collapsed="false">
      <c r="A426" s="15"/>
      <c r="B426" s="14"/>
      <c r="C426" s="22" t="str">
        <f aca="false">IF($B426="","",IFERROR(INDEX(Register!$B$2:$B$301,MATCH($B426,Register!$A$2:$A$301,0)),"Check asset ID"))</f>
        <v/>
      </c>
      <c r="D426" s="22" t="str">
        <f aca="false">IF($B426="","",IFERROR(INDEX(Register!$D$2:$D$301,MATCH($B426,Register!$A$2:$A$301,0)),""))</f>
        <v/>
      </c>
      <c r="E426" s="22" t="str">
        <f aca="false">IF($B426="","",IFERROR(INDEX(Register!$C$2:$C$301,MATCH($B426,Register!$A$2:$A$301,0)),""))</f>
        <v/>
      </c>
      <c r="F426" s="14"/>
      <c r="G426" s="23"/>
      <c r="H426" s="14"/>
      <c r="I426" s="14"/>
      <c r="J426" s="16"/>
      <c r="K426" s="14"/>
      <c r="L426" s="14"/>
    </row>
    <row r="427" customFormat="false" ht="15" hidden="false" customHeight="false" outlineLevel="0" collapsed="false">
      <c r="A427" s="15"/>
      <c r="B427" s="14"/>
      <c r="C427" s="22" t="str">
        <f aca="false">IF($B427="","",IFERROR(INDEX(Register!$B$2:$B$301,MATCH($B427,Register!$A$2:$A$301,0)),"Check asset ID"))</f>
        <v/>
      </c>
      <c r="D427" s="22" t="str">
        <f aca="false">IF($B427="","",IFERROR(INDEX(Register!$D$2:$D$301,MATCH($B427,Register!$A$2:$A$301,0)),""))</f>
        <v/>
      </c>
      <c r="E427" s="22" t="str">
        <f aca="false">IF($B427="","",IFERROR(INDEX(Register!$C$2:$C$301,MATCH($B427,Register!$A$2:$A$301,0)),""))</f>
        <v/>
      </c>
      <c r="F427" s="14"/>
      <c r="G427" s="23"/>
      <c r="H427" s="14"/>
      <c r="I427" s="14"/>
      <c r="J427" s="16"/>
      <c r="K427" s="14"/>
      <c r="L427" s="14"/>
    </row>
    <row r="428" customFormat="false" ht="15" hidden="false" customHeight="false" outlineLevel="0" collapsed="false">
      <c r="A428" s="15"/>
      <c r="B428" s="14"/>
      <c r="C428" s="22" t="str">
        <f aca="false">IF($B428="","",IFERROR(INDEX(Register!$B$2:$B$301,MATCH($B428,Register!$A$2:$A$301,0)),"Check asset ID"))</f>
        <v/>
      </c>
      <c r="D428" s="22" t="str">
        <f aca="false">IF($B428="","",IFERROR(INDEX(Register!$D$2:$D$301,MATCH($B428,Register!$A$2:$A$301,0)),""))</f>
        <v/>
      </c>
      <c r="E428" s="22" t="str">
        <f aca="false">IF($B428="","",IFERROR(INDEX(Register!$C$2:$C$301,MATCH($B428,Register!$A$2:$A$301,0)),""))</f>
        <v/>
      </c>
      <c r="F428" s="14"/>
      <c r="G428" s="23"/>
      <c r="H428" s="14"/>
      <c r="I428" s="14"/>
      <c r="J428" s="16"/>
      <c r="K428" s="14"/>
      <c r="L428" s="14"/>
    </row>
    <row r="429" customFormat="false" ht="15" hidden="false" customHeight="false" outlineLevel="0" collapsed="false">
      <c r="A429" s="15"/>
      <c r="B429" s="14"/>
      <c r="C429" s="22" t="str">
        <f aca="false">IF($B429="","",IFERROR(INDEX(Register!$B$2:$B$301,MATCH($B429,Register!$A$2:$A$301,0)),"Check asset ID"))</f>
        <v/>
      </c>
      <c r="D429" s="22" t="str">
        <f aca="false">IF($B429="","",IFERROR(INDEX(Register!$D$2:$D$301,MATCH($B429,Register!$A$2:$A$301,0)),""))</f>
        <v/>
      </c>
      <c r="E429" s="22" t="str">
        <f aca="false">IF($B429="","",IFERROR(INDEX(Register!$C$2:$C$301,MATCH($B429,Register!$A$2:$A$301,0)),""))</f>
        <v/>
      </c>
      <c r="F429" s="14"/>
      <c r="G429" s="23"/>
      <c r="H429" s="14"/>
      <c r="I429" s="14"/>
      <c r="J429" s="16"/>
      <c r="K429" s="14"/>
      <c r="L429" s="14"/>
    </row>
    <row r="430" customFormat="false" ht="15" hidden="false" customHeight="false" outlineLevel="0" collapsed="false">
      <c r="A430" s="15"/>
      <c r="B430" s="14"/>
      <c r="C430" s="22" t="str">
        <f aca="false">IF($B430="","",IFERROR(INDEX(Register!$B$2:$B$301,MATCH($B430,Register!$A$2:$A$301,0)),"Check asset ID"))</f>
        <v/>
      </c>
      <c r="D430" s="22" t="str">
        <f aca="false">IF($B430="","",IFERROR(INDEX(Register!$D$2:$D$301,MATCH($B430,Register!$A$2:$A$301,0)),""))</f>
        <v/>
      </c>
      <c r="E430" s="22" t="str">
        <f aca="false">IF($B430="","",IFERROR(INDEX(Register!$C$2:$C$301,MATCH($B430,Register!$A$2:$A$301,0)),""))</f>
        <v/>
      </c>
      <c r="F430" s="14"/>
      <c r="G430" s="23"/>
      <c r="H430" s="14"/>
      <c r="I430" s="14"/>
      <c r="J430" s="16"/>
      <c r="K430" s="14"/>
      <c r="L430" s="14"/>
    </row>
    <row r="431" customFormat="false" ht="15" hidden="false" customHeight="false" outlineLevel="0" collapsed="false">
      <c r="A431" s="15"/>
      <c r="B431" s="14"/>
      <c r="C431" s="22" t="str">
        <f aca="false">IF($B431="","",IFERROR(INDEX(Register!$B$2:$B$301,MATCH($B431,Register!$A$2:$A$301,0)),"Check asset ID"))</f>
        <v/>
      </c>
      <c r="D431" s="22" t="str">
        <f aca="false">IF($B431="","",IFERROR(INDEX(Register!$D$2:$D$301,MATCH($B431,Register!$A$2:$A$301,0)),""))</f>
        <v/>
      </c>
      <c r="E431" s="22" t="str">
        <f aca="false">IF($B431="","",IFERROR(INDEX(Register!$C$2:$C$301,MATCH($B431,Register!$A$2:$A$301,0)),""))</f>
        <v/>
      </c>
      <c r="F431" s="14"/>
      <c r="G431" s="23"/>
      <c r="H431" s="14"/>
      <c r="I431" s="14"/>
      <c r="J431" s="16"/>
      <c r="K431" s="14"/>
      <c r="L431" s="14"/>
    </row>
    <row r="432" customFormat="false" ht="15" hidden="false" customHeight="false" outlineLevel="0" collapsed="false">
      <c r="A432" s="15"/>
      <c r="B432" s="14"/>
      <c r="C432" s="22" t="str">
        <f aca="false">IF($B432="","",IFERROR(INDEX(Register!$B$2:$B$301,MATCH($B432,Register!$A$2:$A$301,0)),"Check asset ID"))</f>
        <v/>
      </c>
      <c r="D432" s="22" t="str">
        <f aca="false">IF($B432="","",IFERROR(INDEX(Register!$D$2:$D$301,MATCH($B432,Register!$A$2:$A$301,0)),""))</f>
        <v/>
      </c>
      <c r="E432" s="22" t="str">
        <f aca="false">IF($B432="","",IFERROR(INDEX(Register!$C$2:$C$301,MATCH($B432,Register!$A$2:$A$301,0)),""))</f>
        <v/>
      </c>
      <c r="F432" s="14"/>
      <c r="G432" s="23"/>
      <c r="H432" s="14"/>
      <c r="I432" s="14"/>
      <c r="J432" s="16"/>
      <c r="K432" s="14"/>
      <c r="L432" s="14"/>
    </row>
    <row r="433" customFormat="false" ht="15" hidden="false" customHeight="false" outlineLevel="0" collapsed="false">
      <c r="A433" s="15"/>
      <c r="B433" s="14"/>
      <c r="C433" s="22" t="str">
        <f aca="false">IF($B433="","",IFERROR(INDEX(Register!$B$2:$B$301,MATCH($B433,Register!$A$2:$A$301,0)),"Check asset ID"))</f>
        <v/>
      </c>
      <c r="D433" s="22" t="str">
        <f aca="false">IF($B433="","",IFERROR(INDEX(Register!$D$2:$D$301,MATCH($B433,Register!$A$2:$A$301,0)),""))</f>
        <v/>
      </c>
      <c r="E433" s="22" t="str">
        <f aca="false">IF($B433="","",IFERROR(INDEX(Register!$C$2:$C$301,MATCH($B433,Register!$A$2:$A$301,0)),""))</f>
        <v/>
      </c>
      <c r="F433" s="14"/>
      <c r="G433" s="23"/>
      <c r="H433" s="14"/>
      <c r="I433" s="14"/>
      <c r="J433" s="16"/>
      <c r="K433" s="14"/>
      <c r="L433" s="14"/>
    </row>
    <row r="434" customFormat="false" ht="15" hidden="false" customHeight="false" outlineLevel="0" collapsed="false">
      <c r="A434" s="15"/>
      <c r="B434" s="14"/>
      <c r="C434" s="22" t="str">
        <f aca="false">IF($B434="","",IFERROR(INDEX(Register!$B$2:$B$301,MATCH($B434,Register!$A$2:$A$301,0)),"Check asset ID"))</f>
        <v/>
      </c>
      <c r="D434" s="22" t="str">
        <f aca="false">IF($B434="","",IFERROR(INDEX(Register!$D$2:$D$301,MATCH($B434,Register!$A$2:$A$301,0)),""))</f>
        <v/>
      </c>
      <c r="E434" s="22" t="str">
        <f aca="false">IF($B434="","",IFERROR(INDEX(Register!$C$2:$C$301,MATCH($B434,Register!$A$2:$A$301,0)),""))</f>
        <v/>
      </c>
      <c r="F434" s="14"/>
      <c r="G434" s="23"/>
      <c r="H434" s="14"/>
      <c r="I434" s="14"/>
      <c r="J434" s="16"/>
      <c r="K434" s="14"/>
      <c r="L434" s="14"/>
    </row>
    <row r="435" customFormat="false" ht="15" hidden="false" customHeight="false" outlineLevel="0" collapsed="false">
      <c r="A435" s="15"/>
      <c r="B435" s="14"/>
      <c r="C435" s="22" t="str">
        <f aca="false">IF($B435="","",IFERROR(INDEX(Register!$B$2:$B$301,MATCH($B435,Register!$A$2:$A$301,0)),"Check asset ID"))</f>
        <v/>
      </c>
      <c r="D435" s="22" t="str">
        <f aca="false">IF($B435="","",IFERROR(INDEX(Register!$D$2:$D$301,MATCH($B435,Register!$A$2:$A$301,0)),""))</f>
        <v/>
      </c>
      <c r="E435" s="22" t="str">
        <f aca="false">IF($B435="","",IFERROR(INDEX(Register!$C$2:$C$301,MATCH($B435,Register!$A$2:$A$301,0)),""))</f>
        <v/>
      </c>
      <c r="F435" s="14"/>
      <c r="G435" s="23"/>
      <c r="H435" s="14"/>
      <c r="I435" s="14"/>
      <c r="J435" s="16"/>
      <c r="K435" s="14"/>
      <c r="L435" s="14"/>
    </row>
    <row r="436" customFormat="false" ht="15" hidden="false" customHeight="false" outlineLevel="0" collapsed="false">
      <c r="A436" s="15"/>
      <c r="B436" s="14"/>
      <c r="C436" s="22" t="str">
        <f aca="false">IF($B436="","",IFERROR(INDEX(Register!$B$2:$B$301,MATCH($B436,Register!$A$2:$A$301,0)),"Check asset ID"))</f>
        <v/>
      </c>
      <c r="D436" s="22" t="str">
        <f aca="false">IF($B436="","",IFERROR(INDEX(Register!$D$2:$D$301,MATCH($B436,Register!$A$2:$A$301,0)),""))</f>
        <v/>
      </c>
      <c r="E436" s="22" t="str">
        <f aca="false">IF($B436="","",IFERROR(INDEX(Register!$C$2:$C$301,MATCH($B436,Register!$A$2:$A$301,0)),""))</f>
        <v/>
      </c>
      <c r="F436" s="14"/>
      <c r="G436" s="23"/>
      <c r="H436" s="14"/>
      <c r="I436" s="14"/>
      <c r="J436" s="16"/>
      <c r="K436" s="14"/>
      <c r="L436" s="14"/>
    </row>
    <row r="437" customFormat="false" ht="15" hidden="false" customHeight="false" outlineLevel="0" collapsed="false">
      <c r="A437" s="15"/>
      <c r="B437" s="14"/>
      <c r="C437" s="22" t="str">
        <f aca="false">IF($B437="","",IFERROR(INDEX(Register!$B$2:$B$301,MATCH($B437,Register!$A$2:$A$301,0)),"Check asset ID"))</f>
        <v/>
      </c>
      <c r="D437" s="22" t="str">
        <f aca="false">IF($B437="","",IFERROR(INDEX(Register!$D$2:$D$301,MATCH($B437,Register!$A$2:$A$301,0)),""))</f>
        <v/>
      </c>
      <c r="E437" s="22" t="str">
        <f aca="false">IF($B437="","",IFERROR(INDEX(Register!$C$2:$C$301,MATCH($B437,Register!$A$2:$A$301,0)),""))</f>
        <v/>
      </c>
      <c r="F437" s="14"/>
      <c r="G437" s="23"/>
      <c r="H437" s="14"/>
      <c r="I437" s="14"/>
      <c r="J437" s="16"/>
      <c r="K437" s="14"/>
      <c r="L437" s="14"/>
    </row>
    <row r="438" customFormat="false" ht="15" hidden="false" customHeight="false" outlineLevel="0" collapsed="false">
      <c r="A438" s="15"/>
      <c r="B438" s="14"/>
      <c r="C438" s="22" t="str">
        <f aca="false">IF($B438="","",IFERROR(INDEX(Register!$B$2:$B$301,MATCH($B438,Register!$A$2:$A$301,0)),"Check asset ID"))</f>
        <v/>
      </c>
      <c r="D438" s="22" t="str">
        <f aca="false">IF($B438="","",IFERROR(INDEX(Register!$D$2:$D$301,MATCH($B438,Register!$A$2:$A$301,0)),""))</f>
        <v/>
      </c>
      <c r="E438" s="22" t="str">
        <f aca="false">IF($B438="","",IFERROR(INDEX(Register!$C$2:$C$301,MATCH($B438,Register!$A$2:$A$301,0)),""))</f>
        <v/>
      </c>
      <c r="F438" s="14"/>
      <c r="G438" s="23"/>
      <c r="H438" s="14"/>
      <c r="I438" s="14"/>
      <c r="J438" s="16"/>
      <c r="K438" s="14"/>
      <c r="L438" s="14"/>
    </row>
    <row r="439" customFormat="false" ht="15" hidden="false" customHeight="false" outlineLevel="0" collapsed="false">
      <c r="A439" s="15"/>
      <c r="B439" s="14"/>
      <c r="C439" s="22" t="str">
        <f aca="false">IF($B439="","",IFERROR(INDEX(Register!$B$2:$B$301,MATCH($B439,Register!$A$2:$A$301,0)),"Check asset ID"))</f>
        <v/>
      </c>
      <c r="D439" s="22" t="str">
        <f aca="false">IF($B439="","",IFERROR(INDEX(Register!$D$2:$D$301,MATCH($B439,Register!$A$2:$A$301,0)),""))</f>
        <v/>
      </c>
      <c r="E439" s="22" t="str">
        <f aca="false">IF($B439="","",IFERROR(INDEX(Register!$C$2:$C$301,MATCH($B439,Register!$A$2:$A$301,0)),""))</f>
        <v/>
      </c>
      <c r="F439" s="14"/>
      <c r="G439" s="23"/>
      <c r="H439" s="14"/>
      <c r="I439" s="14"/>
      <c r="J439" s="16"/>
      <c r="K439" s="14"/>
      <c r="L439" s="14"/>
    </row>
    <row r="440" customFormat="false" ht="15" hidden="false" customHeight="false" outlineLevel="0" collapsed="false">
      <c r="A440" s="15"/>
      <c r="B440" s="14"/>
      <c r="C440" s="22" t="str">
        <f aca="false">IF($B440="","",IFERROR(INDEX(Register!$B$2:$B$301,MATCH($B440,Register!$A$2:$A$301,0)),"Check asset ID"))</f>
        <v/>
      </c>
      <c r="D440" s="22" t="str">
        <f aca="false">IF($B440="","",IFERROR(INDEX(Register!$D$2:$D$301,MATCH($B440,Register!$A$2:$A$301,0)),""))</f>
        <v/>
      </c>
      <c r="E440" s="22" t="str">
        <f aca="false">IF($B440="","",IFERROR(INDEX(Register!$C$2:$C$301,MATCH($B440,Register!$A$2:$A$301,0)),""))</f>
        <v/>
      </c>
      <c r="F440" s="14"/>
      <c r="G440" s="23"/>
      <c r="H440" s="14"/>
      <c r="I440" s="14"/>
      <c r="J440" s="16"/>
      <c r="K440" s="14"/>
      <c r="L440" s="14"/>
    </row>
    <row r="441" customFormat="false" ht="15" hidden="false" customHeight="false" outlineLevel="0" collapsed="false">
      <c r="A441" s="15"/>
      <c r="B441" s="14"/>
      <c r="C441" s="22" t="str">
        <f aca="false">IF($B441="","",IFERROR(INDEX(Register!$B$2:$B$301,MATCH($B441,Register!$A$2:$A$301,0)),"Check asset ID"))</f>
        <v/>
      </c>
      <c r="D441" s="22" t="str">
        <f aca="false">IF($B441="","",IFERROR(INDEX(Register!$D$2:$D$301,MATCH($B441,Register!$A$2:$A$301,0)),""))</f>
        <v/>
      </c>
      <c r="E441" s="22" t="str">
        <f aca="false">IF($B441="","",IFERROR(INDEX(Register!$C$2:$C$301,MATCH($B441,Register!$A$2:$A$301,0)),""))</f>
        <v/>
      </c>
      <c r="F441" s="14"/>
      <c r="G441" s="23"/>
      <c r="H441" s="14"/>
      <c r="I441" s="14"/>
      <c r="J441" s="16"/>
      <c r="K441" s="14"/>
      <c r="L441" s="14"/>
    </row>
    <row r="442" customFormat="false" ht="15" hidden="false" customHeight="false" outlineLevel="0" collapsed="false">
      <c r="A442" s="15"/>
      <c r="B442" s="14"/>
      <c r="C442" s="22" t="str">
        <f aca="false">IF($B442="","",IFERROR(INDEX(Register!$B$2:$B$301,MATCH($B442,Register!$A$2:$A$301,0)),"Check asset ID"))</f>
        <v/>
      </c>
      <c r="D442" s="22" t="str">
        <f aca="false">IF($B442="","",IFERROR(INDEX(Register!$D$2:$D$301,MATCH($B442,Register!$A$2:$A$301,0)),""))</f>
        <v/>
      </c>
      <c r="E442" s="22" t="str">
        <f aca="false">IF($B442="","",IFERROR(INDEX(Register!$C$2:$C$301,MATCH($B442,Register!$A$2:$A$301,0)),""))</f>
        <v/>
      </c>
      <c r="F442" s="14"/>
      <c r="G442" s="23"/>
      <c r="H442" s="14"/>
      <c r="I442" s="14"/>
      <c r="J442" s="16"/>
      <c r="K442" s="14"/>
      <c r="L442" s="14"/>
    </row>
    <row r="443" customFormat="false" ht="15" hidden="false" customHeight="false" outlineLevel="0" collapsed="false">
      <c r="A443" s="15"/>
      <c r="B443" s="14"/>
      <c r="C443" s="22" t="str">
        <f aca="false">IF($B443="","",IFERROR(INDEX(Register!$B$2:$B$301,MATCH($B443,Register!$A$2:$A$301,0)),"Check asset ID"))</f>
        <v/>
      </c>
      <c r="D443" s="22" t="str">
        <f aca="false">IF($B443="","",IFERROR(INDEX(Register!$D$2:$D$301,MATCH($B443,Register!$A$2:$A$301,0)),""))</f>
        <v/>
      </c>
      <c r="E443" s="22" t="str">
        <f aca="false">IF($B443="","",IFERROR(INDEX(Register!$C$2:$C$301,MATCH($B443,Register!$A$2:$A$301,0)),""))</f>
        <v/>
      </c>
      <c r="F443" s="14"/>
      <c r="G443" s="23"/>
      <c r="H443" s="14"/>
      <c r="I443" s="14"/>
      <c r="J443" s="16"/>
      <c r="K443" s="14"/>
      <c r="L443" s="14"/>
    </row>
    <row r="444" customFormat="false" ht="15" hidden="false" customHeight="false" outlineLevel="0" collapsed="false">
      <c r="A444" s="15"/>
      <c r="B444" s="14"/>
      <c r="C444" s="22" t="str">
        <f aca="false">IF($B444="","",IFERROR(INDEX(Register!$B$2:$B$301,MATCH($B444,Register!$A$2:$A$301,0)),"Check asset ID"))</f>
        <v/>
      </c>
      <c r="D444" s="22" t="str">
        <f aca="false">IF($B444="","",IFERROR(INDEX(Register!$D$2:$D$301,MATCH($B444,Register!$A$2:$A$301,0)),""))</f>
        <v/>
      </c>
      <c r="E444" s="22" t="str">
        <f aca="false">IF($B444="","",IFERROR(INDEX(Register!$C$2:$C$301,MATCH($B444,Register!$A$2:$A$301,0)),""))</f>
        <v/>
      </c>
      <c r="F444" s="14"/>
      <c r="G444" s="23"/>
      <c r="H444" s="14"/>
      <c r="I444" s="14"/>
      <c r="J444" s="16"/>
      <c r="K444" s="14"/>
      <c r="L444" s="14"/>
    </row>
    <row r="445" customFormat="false" ht="15" hidden="false" customHeight="false" outlineLevel="0" collapsed="false">
      <c r="A445" s="15"/>
      <c r="B445" s="14"/>
      <c r="C445" s="22" t="str">
        <f aca="false">IF($B445="","",IFERROR(INDEX(Register!$B$2:$B$301,MATCH($B445,Register!$A$2:$A$301,0)),"Check asset ID"))</f>
        <v/>
      </c>
      <c r="D445" s="22" t="str">
        <f aca="false">IF($B445="","",IFERROR(INDEX(Register!$D$2:$D$301,MATCH($B445,Register!$A$2:$A$301,0)),""))</f>
        <v/>
      </c>
      <c r="E445" s="22" t="str">
        <f aca="false">IF($B445="","",IFERROR(INDEX(Register!$C$2:$C$301,MATCH($B445,Register!$A$2:$A$301,0)),""))</f>
        <v/>
      </c>
      <c r="F445" s="14"/>
      <c r="G445" s="23"/>
      <c r="H445" s="14"/>
      <c r="I445" s="14"/>
      <c r="J445" s="16"/>
      <c r="K445" s="14"/>
      <c r="L445" s="14"/>
    </row>
    <row r="446" customFormat="false" ht="15" hidden="false" customHeight="false" outlineLevel="0" collapsed="false">
      <c r="A446" s="15"/>
      <c r="B446" s="14"/>
      <c r="C446" s="22" t="str">
        <f aca="false">IF($B446="","",IFERROR(INDEX(Register!$B$2:$B$301,MATCH($B446,Register!$A$2:$A$301,0)),"Check asset ID"))</f>
        <v/>
      </c>
      <c r="D446" s="22" t="str">
        <f aca="false">IF($B446="","",IFERROR(INDEX(Register!$D$2:$D$301,MATCH($B446,Register!$A$2:$A$301,0)),""))</f>
        <v/>
      </c>
      <c r="E446" s="22" t="str">
        <f aca="false">IF($B446="","",IFERROR(INDEX(Register!$C$2:$C$301,MATCH($B446,Register!$A$2:$A$301,0)),""))</f>
        <v/>
      </c>
      <c r="F446" s="14"/>
      <c r="G446" s="23"/>
      <c r="H446" s="14"/>
      <c r="I446" s="14"/>
      <c r="J446" s="16"/>
      <c r="K446" s="14"/>
      <c r="L446" s="14"/>
    </row>
    <row r="447" customFormat="false" ht="15" hidden="false" customHeight="false" outlineLevel="0" collapsed="false">
      <c r="A447" s="15"/>
      <c r="B447" s="14"/>
      <c r="C447" s="22" t="str">
        <f aca="false">IF($B447="","",IFERROR(INDEX(Register!$B$2:$B$301,MATCH($B447,Register!$A$2:$A$301,0)),"Check asset ID"))</f>
        <v/>
      </c>
      <c r="D447" s="22" t="str">
        <f aca="false">IF($B447="","",IFERROR(INDEX(Register!$D$2:$D$301,MATCH($B447,Register!$A$2:$A$301,0)),""))</f>
        <v/>
      </c>
      <c r="E447" s="22" t="str">
        <f aca="false">IF($B447="","",IFERROR(INDEX(Register!$C$2:$C$301,MATCH($B447,Register!$A$2:$A$301,0)),""))</f>
        <v/>
      </c>
      <c r="F447" s="14"/>
      <c r="G447" s="23"/>
      <c r="H447" s="14"/>
      <c r="I447" s="14"/>
      <c r="J447" s="16"/>
      <c r="K447" s="14"/>
      <c r="L447" s="14"/>
    </row>
    <row r="448" customFormat="false" ht="15" hidden="false" customHeight="false" outlineLevel="0" collapsed="false">
      <c r="A448" s="15"/>
      <c r="B448" s="14"/>
      <c r="C448" s="22" t="str">
        <f aca="false">IF($B448="","",IFERROR(INDEX(Register!$B$2:$B$301,MATCH($B448,Register!$A$2:$A$301,0)),"Check asset ID"))</f>
        <v/>
      </c>
      <c r="D448" s="22" t="str">
        <f aca="false">IF($B448="","",IFERROR(INDEX(Register!$D$2:$D$301,MATCH($B448,Register!$A$2:$A$301,0)),""))</f>
        <v/>
      </c>
      <c r="E448" s="22" t="str">
        <f aca="false">IF($B448="","",IFERROR(INDEX(Register!$C$2:$C$301,MATCH($B448,Register!$A$2:$A$301,0)),""))</f>
        <v/>
      </c>
      <c r="F448" s="14"/>
      <c r="G448" s="23"/>
      <c r="H448" s="14"/>
      <c r="I448" s="14"/>
      <c r="J448" s="16"/>
      <c r="K448" s="14"/>
      <c r="L448" s="14"/>
    </row>
    <row r="449" customFormat="false" ht="15" hidden="false" customHeight="false" outlineLevel="0" collapsed="false">
      <c r="A449" s="15"/>
      <c r="B449" s="14"/>
      <c r="C449" s="22" t="str">
        <f aca="false">IF($B449="","",IFERROR(INDEX(Register!$B$2:$B$301,MATCH($B449,Register!$A$2:$A$301,0)),"Check asset ID"))</f>
        <v/>
      </c>
      <c r="D449" s="22" t="str">
        <f aca="false">IF($B449="","",IFERROR(INDEX(Register!$D$2:$D$301,MATCH($B449,Register!$A$2:$A$301,0)),""))</f>
        <v/>
      </c>
      <c r="E449" s="22" t="str">
        <f aca="false">IF($B449="","",IFERROR(INDEX(Register!$C$2:$C$301,MATCH($B449,Register!$A$2:$A$301,0)),""))</f>
        <v/>
      </c>
      <c r="F449" s="14"/>
      <c r="G449" s="23"/>
      <c r="H449" s="14"/>
      <c r="I449" s="14"/>
      <c r="J449" s="16"/>
      <c r="K449" s="14"/>
      <c r="L449" s="14"/>
    </row>
    <row r="450" customFormat="false" ht="15" hidden="false" customHeight="false" outlineLevel="0" collapsed="false">
      <c r="A450" s="15"/>
      <c r="B450" s="14"/>
      <c r="C450" s="22" t="str">
        <f aca="false">IF($B450="","",IFERROR(INDEX(Register!$B$2:$B$301,MATCH($B450,Register!$A$2:$A$301,0)),"Check asset ID"))</f>
        <v/>
      </c>
      <c r="D450" s="22" t="str">
        <f aca="false">IF($B450="","",IFERROR(INDEX(Register!$D$2:$D$301,MATCH($B450,Register!$A$2:$A$301,0)),""))</f>
        <v/>
      </c>
      <c r="E450" s="22" t="str">
        <f aca="false">IF($B450="","",IFERROR(INDEX(Register!$C$2:$C$301,MATCH($B450,Register!$A$2:$A$301,0)),""))</f>
        <v/>
      </c>
      <c r="F450" s="14"/>
      <c r="G450" s="23"/>
      <c r="H450" s="14"/>
      <c r="I450" s="14"/>
      <c r="J450" s="16"/>
      <c r="K450" s="14"/>
      <c r="L450" s="14"/>
    </row>
    <row r="451" customFormat="false" ht="15" hidden="false" customHeight="false" outlineLevel="0" collapsed="false">
      <c r="A451" s="15"/>
      <c r="B451" s="14"/>
      <c r="C451" s="22" t="str">
        <f aca="false">IF($B451="","",IFERROR(INDEX(Register!$B$2:$B$301,MATCH($B451,Register!$A$2:$A$301,0)),"Check asset ID"))</f>
        <v/>
      </c>
      <c r="D451" s="22" t="str">
        <f aca="false">IF($B451="","",IFERROR(INDEX(Register!$D$2:$D$301,MATCH($B451,Register!$A$2:$A$301,0)),""))</f>
        <v/>
      </c>
      <c r="E451" s="22" t="str">
        <f aca="false">IF($B451="","",IFERROR(INDEX(Register!$C$2:$C$301,MATCH($B451,Register!$A$2:$A$301,0)),""))</f>
        <v/>
      </c>
      <c r="F451" s="14"/>
      <c r="G451" s="23"/>
      <c r="H451" s="14"/>
      <c r="I451" s="14"/>
      <c r="J451" s="16"/>
      <c r="K451" s="14"/>
      <c r="L451" s="14"/>
    </row>
    <row r="452" customFormat="false" ht="15" hidden="false" customHeight="false" outlineLevel="0" collapsed="false">
      <c r="A452" s="15"/>
      <c r="B452" s="14"/>
      <c r="C452" s="22" t="str">
        <f aca="false">IF($B452="","",IFERROR(INDEX(Register!$B$2:$B$301,MATCH($B452,Register!$A$2:$A$301,0)),"Check asset ID"))</f>
        <v/>
      </c>
      <c r="D452" s="22" t="str">
        <f aca="false">IF($B452="","",IFERROR(INDEX(Register!$D$2:$D$301,MATCH($B452,Register!$A$2:$A$301,0)),""))</f>
        <v/>
      </c>
      <c r="E452" s="22" t="str">
        <f aca="false">IF($B452="","",IFERROR(INDEX(Register!$C$2:$C$301,MATCH($B452,Register!$A$2:$A$301,0)),""))</f>
        <v/>
      </c>
      <c r="F452" s="14"/>
      <c r="G452" s="23"/>
      <c r="H452" s="14"/>
      <c r="I452" s="14"/>
      <c r="J452" s="16"/>
      <c r="K452" s="14"/>
      <c r="L452" s="14"/>
    </row>
    <row r="453" customFormat="false" ht="15" hidden="false" customHeight="false" outlineLevel="0" collapsed="false">
      <c r="A453" s="15"/>
      <c r="B453" s="14"/>
      <c r="C453" s="22" t="str">
        <f aca="false">IF($B453="","",IFERROR(INDEX(Register!$B$2:$B$301,MATCH($B453,Register!$A$2:$A$301,0)),"Check asset ID"))</f>
        <v/>
      </c>
      <c r="D453" s="22" t="str">
        <f aca="false">IF($B453="","",IFERROR(INDEX(Register!$D$2:$D$301,MATCH($B453,Register!$A$2:$A$301,0)),""))</f>
        <v/>
      </c>
      <c r="E453" s="22" t="str">
        <f aca="false">IF($B453="","",IFERROR(INDEX(Register!$C$2:$C$301,MATCH($B453,Register!$A$2:$A$301,0)),""))</f>
        <v/>
      </c>
      <c r="F453" s="14"/>
      <c r="G453" s="23"/>
      <c r="H453" s="14"/>
      <c r="I453" s="14"/>
      <c r="J453" s="16"/>
      <c r="K453" s="14"/>
      <c r="L453" s="14"/>
    </row>
    <row r="454" customFormat="false" ht="15" hidden="false" customHeight="false" outlineLevel="0" collapsed="false">
      <c r="A454" s="15"/>
      <c r="B454" s="14"/>
      <c r="C454" s="22" t="str">
        <f aca="false">IF($B454="","",IFERROR(INDEX(Register!$B$2:$B$301,MATCH($B454,Register!$A$2:$A$301,0)),"Check asset ID"))</f>
        <v/>
      </c>
      <c r="D454" s="22" t="str">
        <f aca="false">IF($B454="","",IFERROR(INDEX(Register!$D$2:$D$301,MATCH($B454,Register!$A$2:$A$301,0)),""))</f>
        <v/>
      </c>
      <c r="E454" s="22" t="str">
        <f aca="false">IF($B454="","",IFERROR(INDEX(Register!$C$2:$C$301,MATCH($B454,Register!$A$2:$A$301,0)),""))</f>
        <v/>
      </c>
      <c r="F454" s="14"/>
      <c r="G454" s="23"/>
      <c r="H454" s="14"/>
      <c r="I454" s="14"/>
      <c r="J454" s="16"/>
      <c r="K454" s="14"/>
      <c r="L454" s="14"/>
    </row>
    <row r="455" customFormat="false" ht="15" hidden="false" customHeight="false" outlineLevel="0" collapsed="false">
      <c r="A455" s="15"/>
      <c r="B455" s="14"/>
      <c r="C455" s="22" t="str">
        <f aca="false">IF($B455="","",IFERROR(INDEX(Register!$B$2:$B$301,MATCH($B455,Register!$A$2:$A$301,0)),"Check asset ID"))</f>
        <v/>
      </c>
      <c r="D455" s="22" t="str">
        <f aca="false">IF($B455="","",IFERROR(INDEX(Register!$D$2:$D$301,MATCH($B455,Register!$A$2:$A$301,0)),""))</f>
        <v/>
      </c>
      <c r="E455" s="22" t="str">
        <f aca="false">IF($B455="","",IFERROR(INDEX(Register!$C$2:$C$301,MATCH($B455,Register!$A$2:$A$301,0)),""))</f>
        <v/>
      </c>
      <c r="F455" s="14"/>
      <c r="G455" s="23"/>
      <c r="H455" s="14"/>
      <c r="I455" s="14"/>
      <c r="J455" s="16"/>
      <c r="K455" s="14"/>
      <c r="L455" s="14"/>
    </row>
    <row r="456" customFormat="false" ht="15" hidden="false" customHeight="false" outlineLevel="0" collapsed="false">
      <c r="A456" s="15"/>
      <c r="B456" s="14"/>
      <c r="C456" s="22" t="str">
        <f aca="false">IF($B456="","",IFERROR(INDEX(Register!$B$2:$B$301,MATCH($B456,Register!$A$2:$A$301,0)),"Check asset ID"))</f>
        <v/>
      </c>
      <c r="D456" s="22" t="str">
        <f aca="false">IF($B456="","",IFERROR(INDEX(Register!$D$2:$D$301,MATCH($B456,Register!$A$2:$A$301,0)),""))</f>
        <v/>
      </c>
      <c r="E456" s="22" t="str">
        <f aca="false">IF($B456="","",IFERROR(INDEX(Register!$C$2:$C$301,MATCH($B456,Register!$A$2:$A$301,0)),""))</f>
        <v/>
      </c>
      <c r="F456" s="14"/>
      <c r="G456" s="23"/>
      <c r="H456" s="14"/>
      <c r="I456" s="14"/>
      <c r="J456" s="16"/>
      <c r="K456" s="14"/>
      <c r="L456" s="14"/>
    </row>
    <row r="457" customFormat="false" ht="15" hidden="false" customHeight="false" outlineLevel="0" collapsed="false">
      <c r="A457" s="15"/>
      <c r="B457" s="14"/>
      <c r="C457" s="22" t="str">
        <f aca="false">IF($B457="","",IFERROR(INDEX(Register!$B$2:$B$301,MATCH($B457,Register!$A$2:$A$301,0)),"Check asset ID"))</f>
        <v/>
      </c>
      <c r="D457" s="22" t="str">
        <f aca="false">IF($B457="","",IFERROR(INDEX(Register!$D$2:$D$301,MATCH($B457,Register!$A$2:$A$301,0)),""))</f>
        <v/>
      </c>
      <c r="E457" s="22" t="str">
        <f aca="false">IF($B457="","",IFERROR(INDEX(Register!$C$2:$C$301,MATCH($B457,Register!$A$2:$A$301,0)),""))</f>
        <v/>
      </c>
      <c r="F457" s="14"/>
      <c r="G457" s="23"/>
      <c r="H457" s="14"/>
      <c r="I457" s="14"/>
      <c r="J457" s="16"/>
      <c r="K457" s="14"/>
      <c r="L457" s="14"/>
    </row>
    <row r="458" customFormat="false" ht="15" hidden="false" customHeight="false" outlineLevel="0" collapsed="false">
      <c r="A458" s="15"/>
      <c r="B458" s="14"/>
      <c r="C458" s="22" t="str">
        <f aca="false">IF($B458="","",IFERROR(INDEX(Register!$B$2:$B$301,MATCH($B458,Register!$A$2:$A$301,0)),"Check asset ID"))</f>
        <v/>
      </c>
      <c r="D458" s="22" t="str">
        <f aca="false">IF($B458="","",IFERROR(INDEX(Register!$D$2:$D$301,MATCH($B458,Register!$A$2:$A$301,0)),""))</f>
        <v/>
      </c>
      <c r="E458" s="22" t="str">
        <f aca="false">IF($B458="","",IFERROR(INDEX(Register!$C$2:$C$301,MATCH($B458,Register!$A$2:$A$301,0)),""))</f>
        <v/>
      </c>
      <c r="F458" s="14"/>
      <c r="G458" s="23"/>
      <c r="H458" s="14"/>
      <c r="I458" s="14"/>
      <c r="J458" s="16"/>
      <c r="K458" s="14"/>
      <c r="L458" s="14"/>
    </row>
    <row r="459" customFormat="false" ht="15" hidden="false" customHeight="false" outlineLevel="0" collapsed="false">
      <c r="A459" s="15"/>
      <c r="B459" s="14"/>
      <c r="C459" s="22" t="str">
        <f aca="false">IF($B459="","",IFERROR(INDEX(Register!$B$2:$B$301,MATCH($B459,Register!$A$2:$A$301,0)),"Check asset ID"))</f>
        <v/>
      </c>
      <c r="D459" s="22" t="str">
        <f aca="false">IF($B459="","",IFERROR(INDEX(Register!$D$2:$D$301,MATCH($B459,Register!$A$2:$A$301,0)),""))</f>
        <v/>
      </c>
      <c r="E459" s="22" t="str">
        <f aca="false">IF($B459="","",IFERROR(INDEX(Register!$C$2:$C$301,MATCH($B459,Register!$A$2:$A$301,0)),""))</f>
        <v/>
      </c>
      <c r="F459" s="14"/>
      <c r="G459" s="23"/>
      <c r="H459" s="14"/>
      <c r="I459" s="14"/>
      <c r="J459" s="16"/>
      <c r="K459" s="14"/>
      <c r="L459" s="14"/>
    </row>
    <row r="460" customFormat="false" ht="15" hidden="false" customHeight="false" outlineLevel="0" collapsed="false">
      <c r="A460" s="15"/>
      <c r="B460" s="14"/>
      <c r="C460" s="22" t="str">
        <f aca="false">IF($B460="","",IFERROR(INDEX(Register!$B$2:$B$301,MATCH($B460,Register!$A$2:$A$301,0)),"Check asset ID"))</f>
        <v/>
      </c>
      <c r="D460" s="22" t="str">
        <f aca="false">IF($B460="","",IFERROR(INDEX(Register!$D$2:$D$301,MATCH($B460,Register!$A$2:$A$301,0)),""))</f>
        <v/>
      </c>
      <c r="E460" s="22" t="str">
        <f aca="false">IF($B460="","",IFERROR(INDEX(Register!$C$2:$C$301,MATCH($B460,Register!$A$2:$A$301,0)),""))</f>
        <v/>
      </c>
      <c r="F460" s="14"/>
      <c r="G460" s="23"/>
      <c r="H460" s="14"/>
      <c r="I460" s="14"/>
      <c r="J460" s="16"/>
      <c r="K460" s="14"/>
      <c r="L460" s="14"/>
    </row>
    <row r="461" customFormat="false" ht="15" hidden="false" customHeight="false" outlineLevel="0" collapsed="false">
      <c r="A461" s="15"/>
      <c r="B461" s="14"/>
      <c r="C461" s="22" t="str">
        <f aca="false">IF($B461="","",IFERROR(INDEX(Register!$B$2:$B$301,MATCH($B461,Register!$A$2:$A$301,0)),"Check asset ID"))</f>
        <v/>
      </c>
      <c r="D461" s="22" t="str">
        <f aca="false">IF($B461="","",IFERROR(INDEX(Register!$D$2:$D$301,MATCH($B461,Register!$A$2:$A$301,0)),""))</f>
        <v/>
      </c>
      <c r="E461" s="22" t="str">
        <f aca="false">IF($B461="","",IFERROR(INDEX(Register!$C$2:$C$301,MATCH($B461,Register!$A$2:$A$301,0)),""))</f>
        <v/>
      </c>
      <c r="F461" s="14"/>
      <c r="G461" s="23"/>
      <c r="H461" s="14"/>
      <c r="I461" s="14"/>
      <c r="J461" s="16"/>
      <c r="K461" s="14"/>
      <c r="L461" s="14"/>
    </row>
    <row r="462" customFormat="false" ht="15" hidden="false" customHeight="false" outlineLevel="0" collapsed="false">
      <c r="A462" s="15"/>
      <c r="B462" s="14"/>
      <c r="C462" s="22" t="str">
        <f aca="false">IF($B462="","",IFERROR(INDEX(Register!$B$2:$B$301,MATCH($B462,Register!$A$2:$A$301,0)),"Check asset ID"))</f>
        <v/>
      </c>
      <c r="D462" s="22" t="str">
        <f aca="false">IF($B462="","",IFERROR(INDEX(Register!$D$2:$D$301,MATCH($B462,Register!$A$2:$A$301,0)),""))</f>
        <v/>
      </c>
      <c r="E462" s="22" t="str">
        <f aca="false">IF($B462="","",IFERROR(INDEX(Register!$C$2:$C$301,MATCH($B462,Register!$A$2:$A$301,0)),""))</f>
        <v/>
      </c>
      <c r="F462" s="14"/>
      <c r="G462" s="23"/>
      <c r="H462" s="14"/>
      <c r="I462" s="14"/>
      <c r="J462" s="16"/>
      <c r="K462" s="14"/>
      <c r="L462" s="14"/>
    </row>
    <row r="463" customFormat="false" ht="15" hidden="false" customHeight="false" outlineLevel="0" collapsed="false">
      <c r="A463" s="15"/>
      <c r="B463" s="14"/>
      <c r="C463" s="22" t="str">
        <f aca="false">IF($B463="","",IFERROR(INDEX(Register!$B$2:$B$301,MATCH($B463,Register!$A$2:$A$301,0)),"Check asset ID"))</f>
        <v/>
      </c>
      <c r="D463" s="22" t="str">
        <f aca="false">IF($B463="","",IFERROR(INDEX(Register!$D$2:$D$301,MATCH($B463,Register!$A$2:$A$301,0)),""))</f>
        <v/>
      </c>
      <c r="E463" s="22" t="str">
        <f aca="false">IF($B463="","",IFERROR(INDEX(Register!$C$2:$C$301,MATCH($B463,Register!$A$2:$A$301,0)),""))</f>
        <v/>
      </c>
      <c r="F463" s="14"/>
      <c r="G463" s="23"/>
      <c r="H463" s="14"/>
      <c r="I463" s="14"/>
      <c r="J463" s="16"/>
      <c r="K463" s="14"/>
      <c r="L463" s="14"/>
    </row>
    <row r="464" customFormat="false" ht="15" hidden="false" customHeight="false" outlineLevel="0" collapsed="false">
      <c r="A464" s="15"/>
      <c r="B464" s="14"/>
      <c r="C464" s="22" t="str">
        <f aca="false">IF($B464="","",IFERROR(INDEX(Register!$B$2:$B$301,MATCH($B464,Register!$A$2:$A$301,0)),"Check asset ID"))</f>
        <v/>
      </c>
      <c r="D464" s="22" t="str">
        <f aca="false">IF($B464="","",IFERROR(INDEX(Register!$D$2:$D$301,MATCH($B464,Register!$A$2:$A$301,0)),""))</f>
        <v/>
      </c>
      <c r="E464" s="22" t="str">
        <f aca="false">IF($B464="","",IFERROR(INDEX(Register!$C$2:$C$301,MATCH($B464,Register!$A$2:$A$301,0)),""))</f>
        <v/>
      </c>
      <c r="F464" s="14"/>
      <c r="G464" s="23"/>
      <c r="H464" s="14"/>
      <c r="I464" s="14"/>
      <c r="J464" s="16"/>
      <c r="K464" s="14"/>
      <c r="L464" s="14"/>
    </row>
    <row r="465" customFormat="false" ht="15" hidden="false" customHeight="false" outlineLevel="0" collapsed="false">
      <c r="A465" s="15"/>
      <c r="B465" s="14"/>
      <c r="C465" s="22" t="str">
        <f aca="false">IF($B465="","",IFERROR(INDEX(Register!$B$2:$B$301,MATCH($B465,Register!$A$2:$A$301,0)),"Check asset ID"))</f>
        <v/>
      </c>
      <c r="D465" s="22" t="str">
        <f aca="false">IF($B465="","",IFERROR(INDEX(Register!$D$2:$D$301,MATCH($B465,Register!$A$2:$A$301,0)),""))</f>
        <v/>
      </c>
      <c r="E465" s="22" t="str">
        <f aca="false">IF($B465="","",IFERROR(INDEX(Register!$C$2:$C$301,MATCH($B465,Register!$A$2:$A$301,0)),""))</f>
        <v/>
      </c>
      <c r="F465" s="14"/>
      <c r="G465" s="23"/>
      <c r="H465" s="14"/>
      <c r="I465" s="14"/>
      <c r="J465" s="16"/>
      <c r="K465" s="14"/>
      <c r="L465" s="14"/>
    </row>
    <row r="466" customFormat="false" ht="15" hidden="false" customHeight="false" outlineLevel="0" collapsed="false">
      <c r="A466" s="15"/>
      <c r="B466" s="14"/>
      <c r="C466" s="22" t="str">
        <f aca="false">IF($B466="","",IFERROR(INDEX(Register!$B$2:$B$301,MATCH($B466,Register!$A$2:$A$301,0)),"Check asset ID"))</f>
        <v/>
      </c>
      <c r="D466" s="22" t="str">
        <f aca="false">IF($B466="","",IFERROR(INDEX(Register!$D$2:$D$301,MATCH($B466,Register!$A$2:$A$301,0)),""))</f>
        <v/>
      </c>
      <c r="E466" s="22" t="str">
        <f aca="false">IF($B466="","",IFERROR(INDEX(Register!$C$2:$C$301,MATCH($B466,Register!$A$2:$A$301,0)),""))</f>
        <v/>
      </c>
      <c r="F466" s="14"/>
      <c r="G466" s="23"/>
      <c r="H466" s="14"/>
      <c r="I466" s="14"/>
      <c r="J466" s="16"/>
      <c r="K466" s="14"/>
      <c r="L466" s="14"/>
    </row>
    <row r="467" customFormat="false" ht="15" hidden="false" customHeight="false" outlineLevel="0" collapsed="false">
      <c r="A467" s="15"/>
      <c r="B467" s="14"/>
      <c r="C467" s="22" t="str">
        <f aca="false">IF($B467="","",IFERROR(INDEX(Register!$B$2:$B$301,MATCH($B467,Register!$A$2:$A$301,0)),"Check asset ID"))</f>
        <v/>
      </c>
      <c r="D467" s="22" t="str">
        <f aca="false">IF($B467="","",IFERROR(INDEX(Register!$D$2:$D$301,MATCH($B467,Register!$A$2:$A$301,0)),""))</f>
        <v/>
      </c>
      <c r="E467" s="22" t="str">
        <f aca="false">IF($B467="","",IFERROR(INDEX(Register!$C$2:$C$301,MATCH($B467,Register!$A$2:$A$301,0)),""))</f>
        <v/>
      </c>
      <c r="F467" s="14"/>
      <c r="G467" s="23"/>
      <c r="H467" s="14"/>
      <c r="I467" s="14"/>
      <c r="J467" s="16"/>
      <c r="K467" s="14"/>
      <c r="L467" s="14"/>
    </row>
    <row r="468" customFormat="false" ht="15" hidden="false" customHeight="false" outlineLevel="0" collapsed="false">
      <c r="A468" s="15"/>
      <c r="B468" s="14"/>
      <c r="C468" s="22" t="str">
        <f aca="false">IF($B468="","",IFERROR(INDEX(Register!$B$2:$B$301,MATCH($B468,Register!$A$2:$A$301,0)),"Check asset ID"))</f>
        <v/>
      </c>
      <c r="D468" s="22" t="str">
        <f aca="false">IF($B468="","",IFERROR(INDEX(Register!$D$2:$D$301,MATCH($B468,Register!$A$2:$A$301,0)),""))</f>
        <v/>
      </c>
      <c r="E468" s="22" t="str">
        <f aca="false">IF($B468="","",IFERROR(INDEX(Register!$C$2:$C$301,MATCH($B468,Register!$A$2:$A$301,0)),""))</f>
        <v/>
      </c>
      <c r="F468" s="14"/>
      <c r="G468" s="23"/>
      <c r="H468" s="14"/>
      <c r="I468" s="14"/>
      <c r="J468" s="16"/>
      <c r="K468" s="14"/>
      <c r="L468" s="14"/>
    </row>
    <row r="469" customFormat="false" ht="15" hidden="false" customHeight="false" outlineLevel="0" collapsed="false">
      <c r="A469" s="15"/>
      <c r="B469" s="14"/>
      <c r="C469" s="22" t="str">
        <f aca="false">IF($B469="","",IFERROR(INDEX(Register!$B$2:$B$301,MATCH($B469,Register!$A$2:$A$301,0)),"Check asset ID"))</f>
        <v/>
      </c>
      <c r="D469" s="22" t="str">
        <f aca="false">IF($B469="","",IFERROR(INDEX(Register!$D$2:$D$301,MATCH($B469,Register!$A$2:$A$301,0)),""))</f>
        <v/>
      </c>
      <c r="E469" s="22" t="str">
        <f aca="false">IF($B469="","",IFERROR(INDEX(Register!$C$2:$C$301,MATCH($B469,Register!$A$2:$A$301,0)),""))</f>
        <v/>
      </c>
      <c r="F469" s="14"/>
      <c r="G469" s="23"/>
      <c r="H469" s="14"/>
      <c r="I469" s="14"/>
      <c r="J469" s="16"/>
      <c r="K469" s="14"/>
      <c r="L469" s="14"/>
    </row>
    <row r="470" customFormat="false" ht="15" hidden="false" customHeight="false" outlineLevel="0" collapsed="false">
      <c r="A470" s="15"/>
      <c r="B470" s="14"/>
      <c r="C470" s="22" t="str">
        <f aca="false">IF($B470="","",IFERROR(INDEX(Register!$B$2:$B$301,MATCH($B470,Register!$A$2:$A$301,0)),"Check asset ID"))</f>
        <v/>
      </c>
      <c r="D470" s="22" t="str">
        <f aca="false">IF($B470="","",IFERROR(INDEX(Register!$D$2:$D$301,MATCH($B470,Register!$A$2:$A$301,0)),""))</f>
        <v/>
      </c>
      <c r="E470" s="22" t="str">
        <f aca="false">IF($B470="","",IFERROR(INDEX(Register!$C$2:$C$301,MATCH($B470,Register!$A$2:$A$301,0)),""))</f>
        <v/>
      </c>
      <c r="F470" s="14"/>
      <c r="G470" s="23"/>
      <c r="H470" s="14"/>
      <c r="I470" s="14"/>
      <c r="J470" s="16"/>
      <c r="K470" s="14"/>
      <c r="L470" s="14"/>
    </row>
    <row r="471" customFormat="false" ht="15" hidden="false" customHeight="false" outlineLevel="0" collapsed="false">
      <c r="A471" s="15"/>
      <c r="B471" s="14"/>
      <c r="C471" s="22" t="str">
        <f aca="false">IF($B471="","",IFERROR(INDEX(Register!$B$2:$B$301,MATCH($B471,Register!$A$2:$A$301,0)),"Check asset ID"))</f>
        <v/>
      </c>
      <c r="D471" s="22" t="str">
        <f aca="false">IF($B471="","",IFERROR(INDEX(Register!$D$2:$D$301,MATCH($B471,Register!$A$2:$A$301,0)),""))</f>
        <v/>
      </c>
      <c r="E471" s="22" t="str">
        <f aca="false">IF($B471="","",IFERROR(INDEX(Register!$C$2:$C$301,MATCH($B471,Register!$A$2:$A$301,0)),""))</f>
        <v/>
      </c>
      <c r="F471" s="14"/>
      <c r="G471" s="23"/>
      <c r="H471" s="14"/>
      <c r="I471" s="14"/>
      <c r="J471" s="16"/>
      <c r="K471" s="14"/>
      <c r="L471" s="14"/>
    </row>
    <row r="472" customFormat="false" ht="15" hidden="false" customHeight="false" outlineLevel="0" collapsed="false">
      <c r="A472" s="15"/>
      <c r="B472" s="14"/>
      <c r="C472" s="22" t="str">
        <f aca="false">IF($B472="","",IFERROR(INDEX(Register!$B$2:$B$301,MATCH($B472,Register!$A$2:$A$301,0)),"Check asset ID"))</f>
        <v/>
      </c>
      <c r="D472" s="22" t="str">
        <f aca="false">IF($B472="","",IFERROR(INDEX(Register!$D$2:$D$301,MATCH($B472,Register!$A$2:$A$301,0)),""))</f>
        <v/>
      </c>
      <c r="E472" s="22" t="str">
        <f aca="false">IF($B472="","",IFERROR(INDEX(Register!$C$2:$C$301,MATCH($B472,Register!$A$2:$A$301,0)),""))</f>
        <v/>
      </c>
      <c r="F472" s="14"/>
      <c r="G472" s="23"/>
      <c r="H472" s="14"/>
      <c r="I472" s="14"/>
      <c r="J472" s="16"/>
      <c r="K472" s="14"/>
      <c r="L472" s="14"/>
    </row>
    <row r="473" customFormat="false" ht="15" hidden="false" customHeight="false" outlineLevel="0" collapsed="false">
      <c r="A473" s="15"/>
      <c r="B473" s="14"/>
      <c r="C473" s="22" t="str">
        <f aca="false">IF($B473="","",IFERROR(INDEX(Register!$B$2:$B$301,MATCH($B473,Register!$A$2:$A$301,0)),"Check asset ID"))</f>
        <v/>
      </c>
      <c r="D473" s="22" t="str">
        <f aca="false">IF($B473="","",IFERROR(INDEX(Register!$D$2:$D$301,MATCH($B473,Register!$A$2:$A$301,0)),""))</f>
        <v/>
      </c>
      <c r="E473" s="22" t="str">
        <f aca="false">IF($B473="","",IFERROR(INDEX(Register!$C$2:$C$301,MATCH($B473,Register!$A$2:$A$301,0)),""))</f>
        <v/>
      </c>
      <c r="F473" s="14"/>
      <c r="G473" s="23"/>
      <c r="H473" s="14"/>
      <c r="I473" s="14"/>
      <c r="J473" s="16"/>
      <c r="K473" s="14"/>
      <c r="L473" s="14"/>
    </row>
    <row r="474" customFormat="false" ht="15" hidden="false" customHeight="false" outlineLevel="0" collapsed="false">
      <c r="A474" s="15"/>
      <c r="B474" s="14"/>
      <c r="C474" s="22" t="str">
        <f aca="false">IF($B474="","",IFERROR(INDEX(Register!$B$2:$B$301,MATCH($B474,Register!$A$2:$A$301,0)),"Check asset ID"))</f>
        <v/>
      </c>
      <c r="D474" s="22" t="str">
        <f aca="false">IF($B474="","",IFERROR(INDEX(Register!$D$2:$D$301,MATCH($B474,Register!$A$2:$A$301,0)),""))</f>
        <v/>
      </c>
      <c r="E474" s="22" t="str">
        <f aca="false">IF($B474="","",IFERROR(INDEX(Register!$C$2:$C$301,MATCH($B474,Register!$A$2:$A$301,0)),""))</f>
        <v/>
      </c>
      <c r="F474" s="14"/>
      <c r="G474" s="23"/>
      <c r="H474" s="14"/>
      <c r="I474" s="14"/>
      <c r="J474" s="16"/>
      <c r="K474" s="14"/>
      <c r="L474" s="14"/>
    </row>
    <row r="475" customFormat="false" ht="15" hidden="false" customHeight="false" outlineLevel="0" collapsed="false">
      <c r="A475" s="15"/>
      <c r="B475" s="14"/>
      <c r="C475" s="22" t="str">
        <f aca="false">IF($B475="","",IFERROR(INDEX(Register!$B$2:$B$301,MATCH($B475,Register!$A$2:$A$301,0)),"Check asset ID"))</f>
        <v/>
      </c>
      <c r="D475" s="22" t="str">
        <f aca="false">IF($B475="","",IFERROR(INDEX(Register!$D$2:$D$301,MATCH($B475,Register!$A$2:$A$301,0)),""))</f>
        <v/>
      </c>
      <c r="E475" s="22" t="str">
        <f aca="false">IF($B475="","",IFERROR(INDEX(Register!$C$2:$C$301,MATCH($B475,Register!$A$2:$A$301,0)),""))</f>
        <v/>
      </c>
      <c r="F475" s="14"/>
      <c r="G475" s="23"/>
      <c r="H475" s="14"/>
      <c r="I475" s="14"/>
      <c r="J475" s="16"/>
      <c r="K475" s="14"/>
      <c r="L475" s="14"/>
    </row>
    <row r="476" customFormat="false" ht="15" hidden="false" customHeight="false" outlineLevel="0" collapsed="false">
      <c r="A476" s="15"/>
      <c r="B476" s="14"/>
      <c r="C476" s="22" t="str">
        <f aca="false">IF($B476="","",IFERROR(INDEX(Register!$B$2:$B$301,MATCH($B476,Register!$A$2:$A$301,0)),"Check asset ID"))</f>
        <v/>
      </c>
      <c r="D476" s="22" t="str">
        <f aca="false">IF($B476="","",IFERROR(INDEX(Register!$D$2:$D$301,MATCH($B476,Register!$A$2:$A$301,0)),""))</f>
        <v/>
      </c>
      <c r="E476" s="22" t="str">
        <f aca="false">IF($B476="","",IFERROR(INDEX(Register!$C$2:$C$301,MATCH($B476,Register!$A$2:$A$301,0)),""))</f>
        <v/>
      </c>
      <c r="F476" s="14"/>
      <c r="G476" s="23"/>
      <c r="H476" s="14"/>
      <c r="I476" s="14"/>
      <c r="J476" s="16"/>
      <c r="K476" s="14"/>
      <c r="L476" s="14"/>
    </row>
    <row r="477" customFormat="false" ht="15" hidden="false" customHeight="false" outlineLevel="0" collapsed="false">
      <c r="A477" s="15"/>
      <c r="B477" s="14"/>
      <c r="C477" s="22" t="str">
        <f aca="false">IF($B477="","",IFERROR(INDEX(Register!$B$2:$B$301,MATCH($B477,Register!$A$2:$A$301,0)),"Check asset ID"))</f>
        <v/>
      </c>
      <c r="D477" s="22" t="str">
        <f aca="false">IF($B477="","",IFERROR(INDEX(Register!$D$2:$D$301,MATCH($B477,Register!$A$2:$A$301,0)),""))</f>
        <v/>
      </c>
      <c r="E477" s="22" t="str">
        <f aca="false">IF($B477="","",IFERROR(INDEX(Register!$C$2:$C$301,MATCH($B477,Register!$A$2:$A$301,0)),""))</f>
        <v/>
      </c>
      <c r="F477" s="14"/>
      <c r="G477" s="23"/>
      <c r="H477" s="14"/>
      <c r="I477" s="14"/>
      <c r="J477" s="16"/>
      <c r="K477" s="14"/>
      <c r="L477" s="14"/>
    </row>
    <row r="478" customFormat="false" ht="15" hidden="false" customHeight="false" outlineLevel="0" collapsed="false">
      <c r="A478" s="15"/>
      <c r="B478" s="14"/>
      <c r="C478" s="22" t="str">
        <f aca="false">IF($B478="","",IFERROR(INDEX(Register!$B$2:$B$301,MATCH($B478,Register!$A$2:$A$301,0)),"Check asset ID"))</f>
        <v/>
      </c>
      <c r="D478" s="22" t="str">
        <f aca="false">IF($B478="","",IFERROR(INDEX(Register!$D$2:$D$301,MATCH($B478,Register!$A$2:$A$301,0)),""))</f>
        <v/>
      </c>
      <c r="E478" s="22" t="str">
        <f aca="false">IF($B478="","",IFERROR(INDEX(Register!$C$2:$C$301,MATCH($B478,Register!$A$2:$A$301,0)),""))</f>
        <v/>
      </c>
      <c r="F478" s="14"/>
      <c r="G478" s="23"/>
      <c r="H478" s="14"/>
      <c r="I478" s="14"/>
      <c r="J478" s="16"/>
      <c r="K478" s="14"/>
      <c r="L478" s="14"/>
    </row>
    <row r="479" customFormat="false" ht="15" hidden="false" customHeight="false" outlineLevel="0" collapsed="false">
      <c r="A479" s="15"/>
      <c r="B479" s="14"/>
      <c r="C479" s="22" t="str">
        <f aca="false">IF($B479="","",IFERROR(INDEX(Register!$B$2:$B$301,MATCH($B479,Register!$A$2:$A$301,0)),"Check asset ID"))</f>
        <v/>
      </c>
      <c r="D479" s="22" t="str">
        <f aca="false">IF($B479="","",IFERROR(INDEX(Register!$D$2:$D$301,MATCH($B479,Register!$A$2:$A$301,0)),""))</f>
        <v/>
      </c>
      <c r="E479" s="22" t="str">
        <f aca="false">IF($B479="","",IFERROR(INDEX(Register!$C$2:$C$301,MATCH($B479,Register!$A$2:$A$301,0)),""))</f>
        <v/>
      </c>
      <c r="F479" s="14"/>
      <c r="G479" s="23"/>
      <c r="H479" s="14"/>
      <c r="I479" s="14"/>
      <c r="J479" s="16"/>
      <c r="K479" s="14"/>
      <c r="L479" s="14"/>
    </row>
    <row r="480" customFormat="false" ht="15" hidden="false" customHeight="false" outlineLevel="0" collapsed="false">
      <c r="A480" s="15"/>
      <c r="B480" s="14"/>
      <c r="C480" s="22" t="str">
        <f aca="false">IF($B480="","",IFERROR(INDEX(Register!$B$2:$B$301,MATCH($B480,Register!$A$2:$A$301,0)),"Check asset ID"))</f>
        <v/>
      </c>
      <c r="D480" s="22" t="str">
        <f aca="false">IF($B480="","",IFERROR(INDEX(Register!$D$2:$D$301,MATCH($B480,Register!$A$2:$A$301,0)),""))</f>
        <v/>
      </c>
      <c r="E480" s="22" t="str">
        <f aca="false">IF($B480="","",IFERROR(INDEX(Register!$C$2:$C$301,MATCH($B480,Register!$A$2:$A$301,0)),""))</f>
        <v/>
      </c>
      <c r="F480" s="14"/>
      <c r="G480" s="23"/>
      <c r="H480" s="14"/>
      <c r="I480" s="14"/>
      <c r="J480" s="16"/>
      <c r="K480" s="14"/>
      <c r="L480" s="14"/>
    </row>
    <row r="481" customFormat="false" ht="15" hidden="false" customHeight="false" outlineLevel="0" collapsed="false">
      <c r="A481" s="15"/>
      <c r="B481" s="14"/>
      <c r="C481" s="22" t="str">
        <f aca="false">IF($B481="","",IFERROR(INDEX(Register!$B$2:$B$301,MATCH($B481,Register!$A$2:$A$301,0)),"Check asset ID"))</f>
        <v/>
      </c>
      <c r="D481" s="22" t="str">
        <f aca="false">IF($B481="","",IFERROR(INDEX(Register!$D$2:$D$301,MATCH($B481,Register!$A$2:$A$301,0)),""))</f>
        <v/>
      </c>
      <c r="E481" s="22" t="str">
        <f aca="false">IF($B481="","",IFERROR(INDEX(Register!$C$2:$C$301,MATCH($B481,Register!$A$2:$A$301,0)),""))</f>
        <v/>
      </c>
      <c r="F481" s="14"/>
      <c r="G481" s="23"/>
      <c r="H481" s="14"/>
      <c r="I481" s="14"/>
      <c r="J481" s="16"/>
      <c r="K481" s="14"/>
      <c r="L481" s="14"/>
    </row>
    <row r="482" customFormat="false" ht="15" hidden="false" customHeight="false" outlineLevel="0" collapsed="false">
      <c r="A482" s="15"/>
      <c r="B482" s="14"/>
      <c r="C482" s="22" t="str">
        <f aca="false">IF($B482="","",IFERROR(INDEX(Register!$B$2:$B$301,MATCH($B482,Register!$A$2:$A$301,0)),"Check asset ID"))</f>
        <v/>
      </c>
      <c r="D482" s="22" t="str">
        <f aca="false">IF($B482="","",IFERROR(INDEX(Register!$D$2:$D$301,MATCH($B482,Register!$A$2:$A$301,0)),""))</f>
        <v/>
      </c>
      <c r="E482" s="22" t="str">
        <f aca="false">IF($B482="","",IFERROR(INDEX(Register!$C$2:$C$301,MATCH($B482,Register!$A$2:$A$301,0)),""))</f>
        <v/>
      </c>
      <c r="F482" s="14"/>
      <c r="G482" s="23"/>
      <c r="H482" s="14"/>
      <c r="I482" s="14"/>
      <c r="J482" s="16"/>
      <c r="K482" s="14"/>
      <c r="L482" s="14"/>
    </row>
    <row r="483" customFormat="false" ht="15" hidden="false" customHeight="false" outlineLevel="0" collapsed="false">
      <c r="A483" s="15"/>
      <c r="B483" s="14"/>
      <c r="C483" s="22" t="str">
        <f aca="false">IF($B483="","",IFERROR(INDEX(Register!$B$2:$B$301,MATCH($B483,Register!$A$2:$A$301,0)),"Check asset ID"))</f>
        <v/>
      </c>
      <c r="D483" s="22" t="str">
        <f aca="false">IF($B483="","",IFERROR(INDEX(Register!$D$2:$D$301,MATCH($B483,Register!$A$2:$A$301,0)),""))</f>
        <v/>
      </c>
      <c r="E483" s="22" t="str">
        <f aca="false">IF($B483="","",IFERROR(INDEX(Register!$C$2:$C$301,MATCH($B483,Register!$A$2:$A$301,0)),""))</f>
        <v/>
      </c>
      <c r="F483" s="14"/>
      <c r="G483" s="23"/>
      <c r="H483" s="14"/>
      <c r="I483" s="14"/>
      <c r="J483" s="16"/>
      <c r="K483" s="14"/>
      <c r="L483" s="14"/>
    </row>
    <row r="484" customFormat="false" ht="15" hidden="false" customHeight="false" outlineLevel="0" collapsed="false">
      <c r="A484" s="15"/>
      <c r="B484" s="14"/>
      <c r="C484" s="22" t="str">
        <f aca="false">IF($B484="","",IFERROR(INDEX(Register!$B$2:$B$301,MATCH($B484,Register!$A$2:$A$301,0)),"Check asset ID"))</f>
        <v/>
      </c>
      <c r="D484" s="22" t="str">
        <f aca="false">IF($B484="","",IFERROR(INDEX(Register!$D$2:$D$301,MATCH($B484,Register!$A$2:$A$301,0)),""))</f>
        <v/>
      </c>
      <c r="E484" s="22" t="str">
        <f aca="false">IF($B484="","",IFERROR(INDEX(Register!$C$2:$C$301,MATCH($B484,Register!$A$2:$A$301,0)),""))</f>
        <v/>
      </c>
      <c r="F484" s="14"/>
      <c r="G484" s="23"/>
      <c r="H484" s="14"/>
      <c r="I484" s="14"/>
      <c r="J484" s="16"/>
      <c r="K484" s="14"/>
      <c r="L484" s="14"/>
    </row>
    <row r="485" customFormat="false" ht="15" hidden="false" customHeight="false" outlineLevel="0" collapsed="false">
      <c r="A485" s="15"/>
      <c r="B485" s="14"/>
      <c r="C485" s="22" t="str">
        <f aca="false">IF($B485="","",IFERROR(INDEX(Register!$B$2:$B$301,MATCH($B485,Register!$A$2:$A$301,0)),"Check asset ID"))</f>
        <v/>
      </c>
      <c r="D485" s="22" t="str">
        <f aca="false">IF($B485="","",IFERROR(INDEX(Register!$D$2:$D$301,MATCH($B485,Register!$A$2:$A$301,0)),""))</f>
        <v/>
      </c>
      <c r="E485" s="22" t="str">
        <f aca="false">IF($B485="","",IFERROR(INDEX(Register!$C$2:$C$301,MATCH($B485,Register!$A$2:$A$301,0)),""))</f>
        <v/>
      </c>
      <c r="F485" s="14"/>
      <c r="G485" s="23"/>
      <c r="H485" s="14"/>
      <c r="I485" s="14"/>
      <c r="J485" s="16"/>
      <c r="K485" s="14"/>
      <c r="L485" s="14"/>
    </row>
    <row r="486" customFormat="false" ht="15" hidden="false" customHeight="false" outlineLevel="0" collapsed="false">
      <c r="A486" s="15"/>
      <c r="B486" s="14"/>
      <c r="C486" s="22" t="str">
        <f aca="false">IF($B486="","",IFERROR(INDEX(Register!$B$2:$B$301,MATCH($B486,Register!$A$2:$A$301,0)),"Check asset ID"))</f>
        <v/>
      </c>
      <c r="D486" s="22" t="str">
        <f aca="false">IF($B486="","",IFERROR(INDEX(Register!$D$2:$D$301,MATCH($B486,Register!$A$2:$A$301,0)),""))</f>
        <v/>
      </c>
      <c r="E486" s="22" t="str">
        <f aca="false">IF($B486="","",IFERROR(INDEX(Register!$C$2:$C$301,MATCH($B486,Register!$A$2:$A$301,0)),""))</f>
        <v/>
      </c>
      <c r="F486" s="14"/>
      <c r="G486" s="23"/>
      <c r="H486" s="14"/>
      <c r="I486" s="14"/>
      <c r="J486" s="16"/>
      <c r="K486" s="14"/>
      <c r="L486" s="14"/>
    </row>
    <row r="487" customFormat="false" ht="15" hidden="false" customHeight="false" outlineLevel="0" collapsed="false">
      <c r="A487" s="15"/>
      <c r="B487" s="14"/>
      <c r="C487" s="22" t="str">
        <f aca="false">IF($B487="","",IFERROR(INDEX(Register!$B$2:$B$301,MATCH($B487,Register!$A$2:$A$301,0)),"Check asset ID"))</f>
        <v/>
      </c>
      <c r="D487" s="22" t="str">
        <f aca="false">IF($B487="","",IFERROR(INDEX(Register!$D$2:$D$301,MATCH($B487,Register!$A$2:$A$301,0)),""))</f>
        <v/>
      </c>
      <c r="E487" s="22" t="str">
        <f aca="false">IF($B487="","",IFERROR(INDEX(Register!$C$2:$C$301,MATCH($B487,Register!$A$2:$A$301,0)),""))</f>
        <v/>
      </c>
      <c r="F487" s="14"/>
      <c r="G487" s="23"/>
      <c r="H487" s="14"/>
      <c r="I487" s="14"/>
      <c r="J487" s="16"/>
      <c r="K487" s="14"/>
      <c r="L487" s="14"/>
    </row>
    <row r="488" customFormat="false" ht="15" hidden="false" customHeight="false" outlineLevel="0" collapsed="false">
      <c r="A488" s="15"/>
      <c r="B488" s="14"/>
      <c r="C488" s="22" t="str">
        <f aca="false">IF($B488="","",IFERROR(INDEX(Register!$B$2:$B$301,MATCH($B488,Register!$A$2:$A$301,0)),"Check asset ID"))</f>
        <v/>
      </c>
      <c r="D488" s="22" t="str">
        <f aca="false">IF($B488="","",IFERROR(INDEX(Register!$D$2:$D$301,MATCH($B488,Register!$A$2:$A$301,0)),""))</f>
        <v/>
      </c>
      <c r="E488" s="22" t="str">
        <f aca="false">IF($B488="","",IFERROR(INDEX(Register!$C$2:$C$301,MATCH($B488,Register!$A$2:$A$301,0)),""))</f>
        <v/>
      </c>
      <c r="F488" s="14"/>
      <c r="G488" s="23"/>
      <c r="H488" s="14"/>
      <c r="I488" s="14"/>
      <c r="J488" s="16"/>
      <c r="K488" s="14"/>
      <c r="L488" s="14"/>
    </row>
    <row r="489" customFormat="false" ht="15" hidden="false" customHeight="false" outlineLevel="0" collapsed="false">
      <c r="A489" s="15"/>
      <c r="B489" s="14"/>
      <c r="C489" s="22" t="str">
        <f aca="false">IF($B489="","",IFERROR(INDEX(Register!$B$2:$B$301,MATCH($B489,Register!$A$2:$A$301,0)),"Check asset ID"))</f>
        <v/>
      </c>
      <c r="D489" s="22" t="str">
        <f aca="false">IF($B489="","",IFERROR(INDEX(Register!$D$2:$D$301,MATCH($B489,Register!$A$2:$A$301,0)),""))</f>
        <v/>
      </c>
      <c r="E489" s="22" t="str">
        <f aca="false">IF($B489="","",IFERROR(INDEX(Register!$C$2:$C$301,MATCH($B489,Register!$A$2:$A$301,0)),""))</f>
        <v/>
      </c>
      <c r="F489" s="14"/>
      <c r="G489" s="23"/>
      <c r="H489" s="14"/>
      <c r="I489" s="14"/>
      <c r="J489" s="16"/>
      <c r="K489" s="14"/>
      <c r="L489" s="14"/>
    </row>
    <row r="490" customFormat="false" ht="15" hidden="false" customHeight="false" outlineLevel="0" collapsed="false">
      <c r="A490" s="15"/>
      <c r="B490" s="14"/>
      <c r="C490" s="22" t="str">
        <f aca="false">IF($B490="","",IFERROR(INDEX(Register!$B$2:$B$301,MATCH($B490,Register!$A$2:$A$301,0)),"Check asset ID"))</f>
        <v/>
      </c>
      <c r="D490" s="22" t="str">
        <f aca="false">IF($B490="","",IFERROR(INDEX(Register!$D$2:$D$301,MATCH($B490,Register!$A$2:$A$301,0)),""))</f>
        <v/>
      </c>
      <c r="E490" s="22" t="str">
        <f aca="false">IF($B490="","",IFERROR(INDEX(Register!$C$2:$C$301,MATCH($B490,Register!$A$2:$A$301,0)),""))</f>
        <v/>
      </c>
      <c r="F490" s="14"/>
      <c r="G490" s="23"/>
      <c r="H490" s="14"/>
      <c r="I490" s="14"/>
      <c r="J490" s="16"/>
      <c r="K490" s="14"/>
      <c r="L490" s="14"/>
    </row>
    <row r="491" customFormat="false" ht="15" hidden="false" customHeight="false" outlineLevel="0" collapsed="false">
      <c r="A491" s="15"/>
      <c r="B491" s="14"/>
      <c r="C491" s="22" t="str">
        <f aca="false">IF($B491="","",IFERROR(INDEX(Register!$B$2:$B$301,MATCH($B491,Register!$A$2:$A$301,0)),"Check asset ID"))</f>
        <v/>
      </c>
      <c r="D491" s="22" t="str">
        <f aca="false">IF($B491="","",IFERROR(INDEX(Register!$D$2:$D$301,MATCH($B491,Register!$A$2:$A$301,0)),""))</f>
        <v/>
      </c>
      <c r="E491" s="22" t="str">
        <f aca="false">IF($B491="","",IFERROR(INDEX(Register!$C$2:$C$301,MATCH($B491,Register!$A$2:$A$301,0)),""))</f>
        <v/>
      </c>
      <c r="F491" s="14"/>
      <c r="G491" s="23"/>
      <c r="H491" s="14"/>
      <c r="I491" s="14"/>
      <c r="J491" s="16"/>
      <c r="K491" s="14"/>
      <c r="L491" s="14"/>
    </row>
    <row r="492" customFormat="false" ht="15" hidden="false" customHeight="false" outlineLevel="0" collapsed="false">
      <c r="A492" s="15"/>
      <c r="B492" s="14"/>
      <c r="C492" s="22" t="str">
        <f aca="false">IF($B492="","",IFERROR(INDEX(Register!$B$2:$B$301,MATCH($B492,Register!$A$2:$A$301,0)),"Check asset ID"))</f>
        <v/>
      </c>
      <c r="D492" s="22" t="str">
        <f aca="false">IF($B492="","",IFERROR(INDEX(Register!$D$2:$D$301,MATCH($B492,Register!$A$2:$A$301,0)),""))</f>
        <v/>
      </c>
      <c r="E492" s="22" t="str">
        <f aca="false">IF($B492="","",IFERROR(INDEX(Register!$C$2:$C$301,MATCH($B492,Register!$A$2:$A$301,0)),""))</f>
        <v/>
      </c>
      <c r="F492" s="14"/>
      <c r="G492" s="23"/>
      <c r="H492" s="14"/>
      <c r="I492" s="14"/>
      <c r="J492" s="16"/>
      <c r="K492" s="14"/>
      <c r="L492" s="14"/>
    </row>
    <row r="493" customFormat="false" ht="15" hidden="false" customHeight="false" outlineLevel="0" collapsed="false">
      <c r="A493" s="15"/>
      <c r="B493" s="14"/>
      <c r="C493" s="22" t="str">
        <f aca="false">IF($B493="","",IFERROR(INDEX(Register!$B$2:$B$301,MATCH($B493,Register!$A$2:$A$301,0)),"Check asset ID"))</f>
        <v/>
      </c>
      <c r="D493" s="22" t="str">
        <f aca="false">IF($B493="","",IFERROR(INDEX(Register!$D$2:$D$301,MATCH($B493,Register!$A$2:$A$301,0)),""))</f>
        <v/>
      </c>
      <c r="E493" s="22" t="str">
        <f aca="false">IF($B493="","",IFERROR(INDEX(Register!$C$2:$C$301,MATCH($B493,Register!$A$2:$A$301,0)),""))</f>
        <v/>
      </c>
      <c r="F493" s="14"/>
      <c r="G493" s="23"/>
      <c r="H493" s="14"/>
      <c r="I493" s="14"/>
      <c r="J493" s="16"/>
      <c r="K493" s="14"/>
      <c r="L493" s="14"/>
    </row>
    <row r="494" customFormat="false" ht="15" hidden="false" customHeight="false" outlineLevel="0" collapsed="false">
      <c r="A494" s="15"/>
      <c r="B494" s="14"/>
      <c r="C494" s="22" t="str">
        <f aca="false">IF($B494="","",IFERROR(INDEX(Register!$B$2:$B$301,MATCH($B494,Register!$A$2:$A$301,0)),"Check asset ID"))</f>
        <v/>
      </c>
      <c r="D494" s="22" t="str">
        <f aca="false">IF($B494="","",IFERROR(INDEX(Register!$D$2:$D$301,MATCH($B494,Register!$A$2:$A$301,0)),""))</f>
        <v/>
      </c>
      <c r="E494" s="22" t="str">
        <f aca="false">IF($B494="","",IFERROR(INDEX(Register!$C$2:$C$301,MATCH($B494,Register!$A$2:$A$301,0)),""))</f>
        <v/>
      </c>
      <c r="F494" s="14"/>
      <c r="G494" s="23"/>
      <c r="H494" s="14"/>
      <c r="I494" s="14"/>
      <c r="J494" s="16"/>
      <c r="K494" s="14"/>
      <c r="L494" s="14"/>
    </row>
    <row r="495" customFormat="false" ht="15" hidden="false" customHeight="false" outlineLevel="0" collapsed="false">
      <c r="A495" s="15"/>
      <c r="B495" s="14"/>
      <c r="C495" s="22" t="str">
        <f aca="false">IF($B495="","",IFERROR(INDEX(Register!$B$2:$B$301,MATCH($B495,Register!$A$2:$A$301,0)),"Check asset ID"))</f>
        <v/>
      </c>
      <c r="D495" s="22" t="str">
        <f aca="false">IF($B495="","",IFERROR(INDEX(Register!$D$2:$D$301,MATCH($B495,Register!$A$2:$A$301,0)),""))</f>
        <v/>
      </c>
      <c r="E495" s="22" t="str">
        <f aca="false">IF($B495="","",IFERROR(INDEX(Register!$C$2:$C$301,MATCH($B495,Register!$A$2:$A$301,0)),""))</f>
        <v/>
      </c>
      <c r="F495" s="14"/>
      <c r="G495" s="23"/>
      <c r="H495" s="14"/>
      <c r="I495" s="14"/>
      <c r="J495" s="16"/>
      <c r="K495" s="14"/>
      <c r="L495" s="14"/>
    </row>
    <row r="496" customFormat="false" ht="15" hidden="false" customHeight="false" outlineLevel="0" collapsed="false">
      <c r="A496" s="15"/>
      <c r="B496" s="14"/>
      <c r="C496" s="22" t="str">
        <f aca="false">IF($B496="","",IFERROR(INDEX(Register!$B$2:$B$301,MATCH($B496,Register!$A$2:$A$301,0)),"Check asset ID"))</f>
        <v/>
      </c>
      <c r="D496" s="22" t="str">
        <f aca="false">IF($B496="","",IFERROR(INDEX(Register!$D$2:$D$301,MATCH($B496,Register!$A$2:$A$301,0)),""))</f>
        <v/>
      </c>
      <c r="E496" s="22" t="str">
        <f aca="false">IF($B496="","",IFERROR(INDEX(Register!$C$2:$C$301,MATCH($B496,Register!$A$2:$A$301,0)),""))</f>
        <v/>
      </c>
      <c r="F496" s="14"/>
      <c r="G496" s="23"/>
      <c r="H496" s="14"/>
      <c r="I496" s="14"/>
      <c r="J496" s="16"/>
      <c r="K496" s="14"/>
      <c r="L496" s="14"/>
    </row>
    <row r="497" customFormat="false" ht="15" hidden="false" customHeight="false" outlineLevel="0" collapsed="false">
      <c r="A497" s="15"/>
      <c r="B497" s="14"/>
      <c r="C497" s="22" t="str">
        <f aca="false">IF($B497="","",IFERROR(INDEX(Register!$B$2:$B$301,MATCH($B497,Register!$A$2:$A$301,0)),"Check asset ID"))</f>
        <v/>
      </c>
      <c r="D497" s="22" t="str">
        <f aca="false">IF($B497="","",IFERROR(INDEX(Register!$D$2:$D$301,MATCH($B497,Register!$A$2:$A$301,0)),""))</f>
        <v/>
      </c>
      <c r="E497" s="22" t="str">
        <f aca="false">IF($B497="","",IFERROR(INDEX(Register!$C$2:$C$301,MATCH($B497,Register!$A$2:$A$301,0)),""))</f>
        <v/>
      </c>
      <c r="F497" s="14"/>
      <c r="G497" s="23"/>
      <c r="H497" s="14"/>
      <c r="I497" s="14"/>
      <c r="J497" s="16"/>
      <c r="K497" s="14"/>
      <c r="L497" s="14"/>
    </row>
    <row r="498" customFormat="false" ht="15" hidden="false" customHeight="false" outlineLevel="0" collapsed="false">
      <c r="A498" s="15"/>
      <c r="B498" s="14"/>
      <c r="C498" s="22" t="str">
        <f aca="false">IF($B498="","",IFERROR(INDEX(Register!$B$2:$B$301,MATCH($B498,Register!$A$2:$A$301,0)),"Check asset ID"))</f>
        <v/>
      </c>
      <c r="D498" s="22" t="str">
        <f aca="false">IF($B498="","",IFERROR(INDEX(Register!$D$2:$D$301,MATCH($B498,Register!$A$2:$A$301,0)),""))</f>
        <v/>
      </c>
      <c r="E498" s="22" t="str">
        <f aca="false">IF($B498="","",IFERROR(INDEX(Register!$C$2:$C$301,MATCH($B498,Register!$A$2:$A$301,0)),""))</f>
        <v/>
      </c>
      <c r="F498" s="14"/>
      <c r="G498" s="23"/>
      <c r="H498" s="14"/>
      <c r="I498" s="14"/>
      <c r="J498" s="16"/>
      <c r="K498" s="14"/>
      <c r="L498" s="14"/>
    </row>
    <row r="499" customFormat="false" ht="15" hidden="false" customHeight="false" outlineLevel="0" collapsed="false">
      <c r="A499" s="15"/>
      <c r="B499" s="14"/>
      <c r="C499" s="22" t="str">
        <f aca="false">IF($B499="","",IFERROR(INDEX(Register!$B$2:$B$301,MATCH($B499,Register!$A$2:$A$301,0)),"Check asset ID"))</f>
        <v/>
      </c>
      <c r="D499" s="22" t="str">
        <f aca="false">IF($B499="","",IFERROR(INDEX(Register!$D$2:$D$301,MATCH($B499,Register!$A$2:$A$301,0)),""))</f>
        <v/>
      </c>
      <c r="E499" s="22" t="str">
        <f aca="false">IF($B499="","",IFERROR(INDEX(Register!$C$2:$C$301,MATCH($B499,Register!$A$2:$A$301,0)),""))</f>
        <v/>
      </c>
      <c r="F499" s="14"/>
      <c r="G499" s="23"/>
      <c r="H499" s="14"/>
      <c r="I499" s="14"/>
      <c r="J499" s="16"/>
      <c r="K499" s="14"/>
      <c r="L499" s="14"/>
    </row>
    <row r="500" customFormat="false" ht="15" hidden="false" customHeight="false" outlineLevel="0" collapsed="false">
      <c r="A500" s="15"/>
      <c r="B500" s="14"/>
      <c r="C500" s="22" t="str">
        <f aca="false">IF($B500="","",IFERROR(INDEX(Register!$B$2:$B$301,MATCH($B500,Register!$A$2:$A$301,0)),"Check asset ID"))</f>
        <v/>
      </c>
      <c r="D500" s="22" t="str">
        <f aca="false">IF($B500="","",IFERROR(INDEX(Register!$D$2:$D$301,MATCH($B500,Register!$A$2:$A$301,0)),""))</f>
        <v/>
      </c>
      <c r="E500" s="22" t="str">
        <f aca="false">IF($B500="","",IFERROR(INDEX(Register!$C$2:$C$301,MATCH($B500,Register!$A$2:$A$301,0)),""))</f>
        <v/>
      </c>
      <c r="F500" s="14"/>
      <c r="G500" s="23"/>
      <c r="H500" s="14"/>
      <c r="I500" s="14"/>
      <c r="J500" s="16"/>
      <c r="K500" s="14"/>
      <c r="L500" s="14"/>
    </row>
    <row r="501" customFormat="false" ht="15" hidden="false" customHeight="false" outlineLevel="0" collapsed="false">
      <c r="A501" s="15"/>
      <c r="B501" s="14"/>
      <c r="C501" s="22" t="str">
        <f aca="false">IF($B501="","",IFERROR(INDEX(Register!$B$2:$B$301,MATCH($B501,Register!$A$2:$A$301,0)),"Check asset ID"))</f>
        <v/>
      </c>
      <c r="D501" s="22" t="str">
        <f aca="false">IF($B501="","",IFERROR(INDEX(Register!$D$2:$D$301,MATCH($B501,Register!$A$2:$A$301,0)),""))</f>
        <v/>
      </c>
      <c r="E501" s="22" t="str">
        <f aca="false">IF($B501="","",IFERROR(INDEX(Register!$C$2:$C$301,MATCH($B501,Register!$A$2:$A$301,0)),""))</f>
        <v/>
      </c>
      <c r="F501" s="14"/>
      <c r="G501" s="23"/>
      <c r="H501" s="14"/>
      <c r="I501" s="14"/>
      <c r="J501" s="16"/>
      <c r="K501" s="14"/>
      <c r="L501" s="14"/>
    </row>
  </sheetData>
  <autoFilter ref="A1:L501"/>
  <conditionalFormatting sqref="C2:C501">
    <cfRule type="expression" priority="2" aboveAverage="0" equalAverage="0" bottom="0" percent="0" rank="0" text="" dxfId="13">
      <formula>$C2="Check asset ID"</formula>
    </cfRule>
  </conditionalFormatting>
  <dataValidations count="3">
    <dataValidation allowBlank="true" error="Enter a date, for example 12/03/2024" errorStyle="stop" operator="greaterThan" showDropDown="false" showErrorMessage="true" showInputMessage="false" sqref="A2:A501" type="date">
      <formula1>1</formula1>
      <formula2>0</formula2>
    </dataValidation>
    <dataValidation allowBlank="true" errorStyle="stop" operator="between" showDropDown="false" showErrorMessage="false" showInputMessage="false" sqref="B2:B501" type="list">
      <formula1>Register!$A$2:$A$301</formula1>
      <formula2>0</formula2>
    </dataValidation>
    <dataValidation allowBlank="true" errorStyle="stop" operator="between" showDropDown="false" showErrorMessage="false" showInputMessage="false" sqref="F2:F501" type="list">
      <formula1>Lists!$L$2:$L$10</formula1>
      <formula2>0</formula2>
    </dataValidation>
  </dataValidations>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&amp;LClubPilot gym equipment register | clubpilot.au/resources&amp;RPage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51D3A"/>
    <pageSetUpPr fitToPage="true"/>
  </sheetPr>
  <dimension ref="A1:F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2"/>
    <col collapsed="false" customWidth="true" hidden="false" outlineLevel="0" max="3" min="3" style="0" width="18"/>
    <col collapsed="false" customWidth="true" hidden="false" outlineLevel="0" max="4" min="4" style="0" width="20"/>
    <col collapsed="false" customWidth="true" hidden="false" outlineLevel="0" max="5" min="5" style="0" width="22"/>
    <col collapsed="false" customWidth="true" hidden="false" outlineLevel="0" max="6" min="6" style="0" width="16"/>
  </cols>
  <sheetData>
    <row r="1" customFormat="false" ht="19.7" hidden="false" customHeight="false" outlineLevel="0" collapsed="false">
      <c r="A1" s="24" t="s">
        <v>181</v>
      </c>
    </row>
    <row r="2" customFormat="false" ht="15" hidden="false" customHeight="false" outlineLevel="0" collapsed="false">
      <c r="A2" s="25" t="s">
        <v>182</v>
      </c>
      <c r="B2" s="26" t="n">
        <f aca="true">TODAY()</f>
        <v>46321</v>
      </c>
    </row>
    <row r="3" customFormat="false" ht="15" hidden="false" customHeight="false" outlineLevel="0" collapsed="false">
      <c r="A3" s="27" t="s">
        <v>183</v>
      </c>
    </row>
    <row r="5" customFormat="false" ht="15" hidden="false" customHeight="false" outlineLevel="0" collapsed="false">
      <c r="A5" s="4" t="s">
        <v>184</v>
      </c>
    </row>
    <row r="6" customFormat="false" ht="31.5" hidden="false" customHeight="true" outlineLevel="0" collapsed="false">
      <c r="A6" s="12" t="s">
        <v>50</v>
      </c>
      <c r="B6" s="12" t="s">
        <v>185</v>
      </c>
      <c r="C6" s="12" t="s">
        <v>58</v>
      </c>
      <c r="D6" s="12" t="s">
        <v>64</v>
      </c>
      <c r="E6" s="12" t="s">
        <v>186</v>
      </c>
      <c r="F6" s="12" t="s">
        <v>187</v>
      </c>
    </row>
    <row r="7" customFormat="false" ht="15" hidden="false" customHeight="false" outlineLevel="0" collapsed="false">
      <c r="A7" s="28" t="str">
        <f aca="false">IF(Lists!E2="","",Lists!E2)</f>
        <v>Example Club North</v>
      </c>
      <c r="B7" s="29" t="n">
        <f aca="false">IF($A7="","",COUNTIFS(Register!$D$2:$D$301,$A7,Register!$B$2:$B$301,"&lt;&gt;",Register!$I$2:$I$301,"&lt;&gt;Disposed"))</f>
        <v>7</v>
      </c>
      <c r="C7" s="30" t="n">
        <f aca="false">IF($A7="","",SUMIFS(Register!$L$2:$L$301,Register!$D$2:$D$301,$A7,Register!$B$2:$B$301,"&lt;&gt;",Register!$I$2:$I$301,"&lt;&gt;Disposed"))</f>
        <v>47350</v>
      </c>
      <c r="D7" s="30" t="n">
        <f aca="false">IF($A7="","",SUMIFS(Register!$R$2:$R$301,Register!$D$2:$D$301,$A7,Register!$B$2:$B$301,"&lt;&gt;",Register!$I$2:$I$301,"&lt;&gt;Disposed"))</f>
        <v>21960.3386916282</v>
      </c>
      <c r="E7" s="30" t="n">
        <f aca="true">IF($A7="","",SUMIFS('Service log'!$J$2:$J$501,'Service log'!$D$2:$D$501,$A7,'Service log'!$A$2:$A$501,"&gt;="&amp;(TODAY()-365)))</f>
        <v>865</v>
      </c>
      <c r="F7" s="29" t="n">
        <f aca="false">IF($A7="","",COUNTIFS(Register!$D$2:$D$301,$A7,Register!$B$2:$B$301,"&lt;&gt;",Register!$I$2:$I$301,"&lt;&gt;Disposed")-COUNTIFS(Register!$D$2:$D$301,$A7,Register!$B$2:$B$301,"&lt;&gt;",Register!$I$2:$I$301,"&lt;&gt;Disposed",Register!$AA$2:$AA$301,"OK"))</f>
        <v>5</v>
      </c>
    </row>
    <row r="8" customFormat="false" ht="15" hidden="false" customHeight="false" outlineLevel="0" collapsed="false">
      <c r="A8" s="28" t="str">
        <f aca="false">IF(Lists!E3="","",Lists!E3)</f>
        <v>Example Club South</v>
      </c>
      <c r="B8" s="29" t="n">
        <f aca="false">IF($A8="","",COUNTIFS(Register!$D$2:$D$301,$A8,Register!$B$2:$B$301,"&lt;&gt;",Register!$I$2:$I$301,"&lt;&gt;Disposed"))</f>
        <v>4</v>
      </c>
      <c r="C8" s="30" t="n">
        <f aca="false">IF($A8="","",SUMIFS(Register!$L$2:$L$301,Register!$D$2:$D$301,$A8,Register!$B$2:$B$301,"&lt;&gt;",Register!$I$2:$I$301,"&lt;&gt;Disposed"))</f>
        <v>24150</v>
      </c>
      <c r="D8" s="30" t="n">
        <f aca="false">IF($A8="","",SUMIFS(Register!$R$2:$R$301,Register!$D$2:$D$301,$A8,Register!$B$2:$B$301,"&lt;&gt;",Register!$I$2:$I$301,"&lt;&gt;Disposed"))</f>
        <v>5445.79413969558</v>
      </c>
      <c r="E8" s="30" t="n">
        <f aca="true">IF($A8="","",SUMIFS('Service log'!$J$2:$J$501,'Service log'!$D$2:$D$501,$A8,'Service log'!$A$2:$A$501,"&gt;="&amp;(TODAY()-365)))</f>
        <v>0</v>
      </c>
      <c r="F8" s="29" t="n">
        <f aca="false">IF($A8="","",COUNTIFS(Register!$D$2:$D$301,$A8,Register!$B$2:$B$301,"&lt;&gt;",Register!$I$2:$I$301,"&lt;&gt;Disposed")-COUNTIFS(Register!$D$2:$D$301,$A8,Register!$B$2:$B$301,"&lt;&gt;",Register!$I$2:$I$301,"&lt;&gt;Disposed",Register!$AA$2:$AA$301,"OK"))</f>
        <v>3</v>
      </c>
    </row>
    <row r="9" customFormat="false" ht="15" hidden="false" customHeight="false" outlineLevel="0" collapsed="false">
      <c r="A9" s="28" t="str">
        <f aca="false">IF(Lists!E4="","",Lists!E4)</f>
        <v/>
      </c>
      <c r="B9" s="29" t="str">
        <f aca="false">IF($A9="","",COUNTIFS(Register!$D$2:$D$301,$A9,Register!$B$2:$B$301,"&lt;&gt;",Register!$I$2:$I$301,"&lt;&gt;Disposed"))</f>
        <v/>
      </c>
      <c r="C9" s="30" t="str">
        <f aca="false">IF($A9="","",SUMIFS(Register!$L$2:$L$301,Register!$D$2:$D$301,$A9,Register!$B$2:$B$301,"&lt;&gt;",Register!$I$2:$I$301,"&lt;&gt;Disposed"))</f>
        <v/>
      </c>
      <c r="D9" s="30" t="str">
        <f aca="false">IF($A9="","",SUMIFS(Register!$R$2:$R$301,Register!$D$2:$D$301,$A9,Register!$B$2:$B$301,"&lt;&gt;",Register!$I$2:$I$301,"&lt;&gt;Disposed"))</f>
        <v/>
      </c>
      <c r="E9" s="30" t="str">
        <f aca="true">IF($A9="","",SUMIFS('Service log'!$J$2:$J$501,'Service log'!$D$2:$D$501,$A9,'Service log'!$A$2:$A$501,"&gt;="&amp;(TODAY()-365)))</f>
        <v/>
      </c>
      <c r="F9" s="29" t="str">
        <f aca="false">IF($A9="","",COUNTIFS(Register!$D$2:$D$301,$A9,Register!$B$2:$B$301,"&lt;&gt;",Register!$I$2:$I$301,"&lt;&gt;Disposed")-COUNTIFS(Register!$D$2:$D$301,$A9,Register!$B$2:$B$301,"&lt;&gt;",Register!$I$2:$I$301,"&lt;&gt;Disposed",Register!$AA$2:$AA$301,"OK"))</f>
        <v/>
      </c>
    </row>
    <row r="10" customFormat="false" ht="15" hidden="false" customHeight="false" outlineLevel="0" collapsed="false">
      <c r="A10" s="28" t="str">
        <f aca="false">IF(Lists!E5="","",Lists!E5)</f>
        <v/>
      </c>
      <c r="B10" s="29" t="str">
        <f aca="false">IF($A10="","",COUNTIFS(Register!$D$2:$D$301,$A10,Register!$B$2:$B$301,"&lt;&gt;",Register!$I$2:$I$301,"&lt;&gt;Disposed"))</f>
        <v/>
      </c>
      <c r="C10" s="30" t="str">
        <f aca="false">IF($A10="","",SUMIFS(Register!$L$2:$L$301,Register!$D$2:$D$301,$A10,Register!$B$2:$B$301,"&lt;&gt;",Register!$I$2:$I$301,"&lt;&gt;Disposed"))</f>
        <v/>
      </c>
      <c r="D10" s="30" t="str">
        <f aca="false">IF($A10="","",SUMIFS(Register!$R$2:$R$301,Register!$D$2:$D$301,$A10,Register!$B$2:$B$301,"&lt;&gt;",Register!$I$2:$I$301,"&lt;&gt;Disposed"))</f>
        <v/>
      </c>
      <c r="E10" s="30" t="str">
        <f aca="true">IF($A10="","",SUMIFS('Service log'!$J$2:$J$501,'Service log'!$D$2:$D$501,$A10,'Service log'!$A$2:$A$501,"&gt;="&amp;(TODAY()-365)))</f>
        <v/>
      </c>
      <c r="F10" s="29" t="str">
        <f aca="false">IF($A10="","",COUNTIFS(Register!$D$2:$D$301,$A10,Register!$B$2:$B$301,"&lt;&gt;",Register!$I$2:$I$301,"&lt;&gt;Disposed")-COUNTIFS(Register!$D$2:$D$301,$A10,Register!$B$2:$B$301,"&lt;&gt;",Register!$I$2:$I$301,"&lt;&gt;Disposed",Register!$AA$2:$AA$301,"OK"))</f>
        <v/>
      </c>
    </row>
    <row r="11" customFormat="false" ht="15" hidden="false" customHeight="false" outlineLevel="0" collapsed="false">
      <c r="A11" s="28" t="str">
        <f aca="false">IF(Lists!E6="","",Lists!E6)</f>
        <v/>
      </c>
      <c r="B11" s="29" t="str">
        <f aca="false">IF($A11="","",COUNTIFS(Register!$D$2:$D$301,$A11,Register!$B$2:$B$301,"&lt;&gt;",Register!$I$2:$I$301,"&lt;&gt;Disposed"))</f>
        <v/>
      </c>
      <c r="C11" s="30" t="str">
        <f aca="false">IF($A11="","",SUMIFS(Register!$L$2:$L$301,Register!$D$2:$D$301,$A11,Register!$B$2:$B$301,"&lt;&gt;",Register!$I$2:$I$301,"&lt;&gt;Disposed"))</f>
        <v/>
      </c>
      <c r="D11" s="30" t="str">
        <f aca="false">IF($A11="","",SUMIFS(Register!$R$2:$R$301,Register!$D$2:$D$301,$A11,Register!$B$2:$B$301,"&lt;&gt;",Register!$I$2:$I$301,"&lt;&gt;Disposed"))</f>
        <v/>
      </c>
      <c r="E11" s="30" t="str">
        <f aca="true">IF($A11="","",SUMIFS('Service log'!$J$2:$J$501,'Service log'!$D$2:$D$501,$A11,'Service log'!$A$2:$A$501,"&gt;="&amp;(TODAY()-365)))</f>
        <v/>
      </c>
      <c r="F11" s="29" t="str">
        <f aca="false">IF($A11="","",COUNTIFS(Register!$D$2:$D$301,$A11,Register!$B$2:$B$301,"&lt;&gt;",Register!$I$2:$I$301,"&lt;&gt;Disposed")-COUNTIFS(Register!$D$2:$D$301,$A11,Register!$B$2:$B$301,"&lt;&gt;",Register!$I$2:$I$301,"&lt;&gt;Disposed",Register!$AA$2:$AA$301,"OK"))</f>
        <v/>
      </c>
    </row>
    <row r="12" customFormat="false" ht="15" hidden="false" customHeight="false" outlineLevel="0" collapsed="false">
      <c r="A12" s="28" t="str">
        <f aca="false">IF(Lists!E7="","",Lists!E7)</f>
        <v/>
      </c>
      <c r="B12" s="29" t="str">
        <f aca="false">IF($A12="","",COUNTIFS(Register!$D$2:$D$301,$A12,Register!$B$2:$B$301,"&lt;&gt;",Register!$I$2:$I$301,"&lt;&gt;Disposed"))</f>
        <v/>
      </c>
      <c r="C12" s="30" t="str">
        <f aca="false">IF($A12="","",SUMIFS(Register!$L$2:$L$301,Register!$D$2:$D$301,$A12,Register!$B$2:$B$301,"&lt;&gt;",Register!$I$2:$I$301,"&lt;&gt;Disposed"))</f>
        <v/>
      </c>
      <c r="D12" s="30" t="str">
        <f aca="false">IF($A12="","",SUMIFS(Register!$R$2:$R$301,Register!$D$2:$D$301,$A12,Register!$B$2:$B$301,"&lt;&gt;",Register!$I$2:$I$301,"&lt;&gt;Disposed"))</f>
        <v/>
      </c>
      <c r="E12" s="30" t="str">
        <f aca="true">IF($A12="","",SUMIFS('Service log'!$J$2:$J$501,'Service log'!$D$2:$D$501,$A12,'Service log'!$A$2:$A$501,"&gt;="&amp;(TODAY()-365)))</f>
        <v/>
      </c>
      <c r="F12" s="29" t="str">
        <f aca="false">IF($A12="","",COUNTIFS(Register!$D$2:$D$301,$A12,Register!$B$2:$B$301,"&lt;&gt;",Register!$I$2:$I$301,"&lt;&gt;Disposed")-COUNTIFS(Register!$D$2:$D$301,$A12,Register!$B$2:$B$301,"&lt;&gt;",Register!$I$2:$I$301,"&lt;&gt;Disposed",Register!$AA$2:$AA$301,"OK"))</f>
        <v/>
      </c>
    </row>
    <row r="13" customFormat="false" ht="15" hidden="false" customHeight="false" outlineLevel="0" collapsed="false">
      <c r="A13" s="28" t="str">
        <f aca="false">IF(Lists!E8="","",Lists!E8)</f>
        <v/>
      </c>
      <c r="B13" s="29" t="str">
        <f aca="false">IF($A13="","",COUNTIFS(Register!$D$2:$D$301,$A13,Register!$B$2:$B$301,"&lt;&gt;",Register!$I$2:$I$301,"&lt;&gt;Disposed"))</f>
        <v/>
      </c>
      <c r="C13" s="30" t="str">
        <f aca="false">IF($A13="","",SUMIFS(Register!$L$2:$L$301,Register!$D$2:$D$301,$A13,Register!$B$2:$B$301,"&lt;&gt;",Register!$I$2:$I$301,"&lt;&gt;Disposed"))</f>
        <v/>
      </c>
      <c r="D13" s="30" t="str">
        <f aca="false">IF($A13="","",SUMIFS(Register!$R$2:$R$301,Register!$D$2:$D$301,$A13,Register!$B$2:$B$301,"&lt;&gt;",Register!$I$2:$I$301,"&lt;&gt;Disposed"))</f>
        <v/>
      </c>
      <c r="E13" s="30" t="str">
        <f aca="true">IF($A13="","",SUMIFS('Service log'!$J$2:$J$501,'Service log'!$D$2:$D$501,$A13,'Service log'!$A$2:$A$501,"&gt;="&amp;(TODAY()-365)))</f>
        <v/>
      </c>
      <c r="F13" s="29" t="str">
        <f aca="false">IF($A13="","",COUNTIFS(Register!$D$2:$D$301,$A13,Register!$B$2:$B$301,"&lt;&gt;",Register!$I$2:$I$301,"&lt;&gt;Disposed")-COUNTIFS(Register!$D$2:$D$301,$A13,Register!$B$2:$B$301,"&lt;&gt;",Register!$I$2:$I$301,"&lt;&gt;Disposed",Register!$AA$2:$AA$301,"OK"))</f>
        <v/>
      </c>
    </row>
    <row r="14" customFormat="false" ht="15" hidden="false" customHeight="false" outlineLevel="0" collapsed="false">
      <c r="A14" s="28" t="str">
        <f aca="false">IF(Lists!E9="","",Lists!E9)</f>
        <v/>
      </c>
      <c r="B14" s="29" t="str">
        <f aca="false">IF($A14="","",COUNTIFS(Register!$D$2:$D$301,$A14,Register!$B$2:$B$301,"&lt;&gt;",Register!$I$2:$I$301,"&lt;&gt;Disposed"))</f>
        <v/>
      </c>
      <c r="C14" s="30" t="str">
        <f aca="false">IF($A14="","",SUMIFS(Register!$L$2:$L$301,Register!$D$2:$D$301,$A14,Register!$B$2:$B$301,"&lt;&gt;",Register!$I$2:$I$301,"&lt;&gt;Disposed"))</f>
        <v/>
      </c>
      <c r="D14" s="30" t="str">
        <f aca="false">IF($A14="","",SUMIFS(Register!$R$2:$R$301,Register!$D$2:$D$301,$A14,Register!$B$2:$B$301,"&lt;&gt;",Register!$I$2:$I$301,"&lt;&gt;Disposed"))</f>
        <v/>
      </c>
      <c r="E14" s="30" t="str">
        <f aca="true">IF($A14="","",SUMIFS('Service log'!$J$2:$J$501,'Service log'!$D$2:$D$501,$A14,'Service log'!$A$2:$A$501,"&gt;="&amp;(TODAY()-365)))</f>
        <v/>
      </c>
      <c r="F14" s="29" t="str">
        <f aca="false">IF($A14="","",COUNTIFS(Register!$D$2:$D$301,$A14,Register!$B$2:$B$301,"&lt;&gt;",Register!$I$2:$I$301,"&lt;&gt;Disposed")-COUNTIFS(Register!$D$2:$D$301,$A14,Register!$B$2:$B$301,"&lt;&gt;",Register!$I$2:$I$301,"&lt;&gt;Disposed",Register!$AA$2:$AA$301,"OK"))</f>
        <v/>
      </c>
    </row>
    <row r="15" customFormat="false" ht="15" hidden="false" customHeight="false" outlineLevel="0" collapsed="false">
      <c r="A15" s="28" t="str">
        <f aca="false">IF(Lists!E10="","",Lists!E10)</f>
        <v/>
      </c>
      <c r="B15" s="29" t="str">
        <f aca="false">IF($A15="","",COUNTIFS(Register!$D$2:$D$301,$A15,Register!$B$2:$B$301,"&lt;&gt;",Register!$I$2:$I$301,"&lt;&gt;Disposed"))</f>
        <v/>
      </c>
      <c r="C15" s="30" t="str">
        <f aca="false">IF($A15="","",SUMIFS(Register!$L$2:$L$301,Register!$D$2:$D$301,$A15,Register!$B$2:$B$301,"&lt;&gt;",Register!$I$2:$I$301,"&lt;&gt;Disposed"))</f>
        <v/>
      </c>
      <c r="D15" s="30" t="str">
        <f aca="false">IF($A15="","",SUMIFS(Register!$R$2:$R$301,Register!$D$2:$D$301,$A15,Register!$B$2:$B$301,"&lt;&gt;",Register!$I$2:$I$301,"&lt;&gt;Disposed"))</f>
        <v/>
      </c>
      <c r="E15" s="30" t="str">
        <f aca="true">IF($A15="","",SUMIFS('Service log'!$J$2:$J$501,'Service log'!$D$2:$D$501,$A15,'Service log'!$A$2:$A$501,"&gt;="&amp;(TODAY()-365)))</f>
        <v/>
      </c>
      <c r="F15" s="29" t="str">
        <f aca="false">IF($A15="","",COUNTIFS(Register!$D$2:$D$301,$A15,Register!$B$2:$B$301,"&lt;&gt;",Register!$I$2:$I$301,"&lt;&gt;Disposed")-COUNTIFS(Register!$D$2:$D$301,$A15,Register!$B$2:$B$301,"&lt;&gt;",Register!$I$2:$I$301,"&lt;&gt;Disposed",Register!$AA$2:$AA$301,"OK"))</f>
        <v/>
      </c>
    </row>
    <row r="16" customFormat="false" ht="15" hidden="false" customHeight="false" outlineLevel="0" collapsed="false">
      <c r="A16" s="28" t="str">
        <f aca="false">IF(Lists!E11="","",Lists!E11)</f>
        <v/>
      </c>
      <c r="B16" s="29" t="str">
        <f aca="false">IF($A16="","",COUNTIFS(Register!$D$2:$D$301,$A16,Register!$B$2:$B$301,"&lt;&gt;",Register!$I$2:$I$301,"&lt;&gt;Disposed"))</f>
        <v/>
      </c>
      <c r="C16" s="30" t="str">
        <f aca="false">IF($A16="","",SUMIFS(Register!$L$2:$L$301,Register!$D$2:$D$301,$A16,Register!$B$2:$B$301,"&lt;&gt;",Register!$I$2:$I$301,"&lt;&gt;Disposed"))</f>
        <v/>
      </c>
      <c r="D16" s="30" t="str">
        <f aca="false">IF($A16="","",SUMIFS(Register!$R$2:$R$301,Register!$D$2:$D$301,$A16,Register!$B$2:$B$301,"&lt;&gt;",Register!$I$2:$I$301,"&lt;&gt;Disposed"))</f>
        <v/>
      </c>
      <c r="E16" s="30" t="str">
        <f aca="true">IF($A16="","",SUMIFS('Service log'!$J$2:$J$501,'Service log'!$D$2:$D$501,$A16,'Service log'!$A$2:$A$501,"&gt;="&amp;(TODAY()-365)))</f>
        <v/>
      </c>
      <c r="F16" s="29" t="str">
        <f aca="false">IF($A16="","",COUNTIFS(Register!$D$2:$D$301,$A16,Register!$B$2:$B$301,"&lt;&gt;",Register!$I$2:$I$301,"&lt;&gt;Disposed")-COUNTIFS(Register!$D$2:$D$301,$A16,Register!$B$2:$B$301,"&lt;&gt;",Register!$I$2:$I$301,"&lt;&gt;Disposed",Register!$AA$2:$AA$301,"OK"))</f>
        <v/>
      </c>
    </row>
    <row r="17" customFormat="false" ht="15" hidden="false" customHeight="false" outlineLevel="0" collapsed="false">
      <c r="A17" s="28" t="str">
        <f aca="false">IF(Lists!E12="","",Lists!E12)</f>
        <v/>
      </c>
      <c r="B17" s="29" t="str">
        <f aca="false">IF($A17="","",COUNTIFS(Register!$D$2:$D$301,$A17,Register!$B$2:$B$301,"&lt;&gt;",Register!$I$2:$I$301,"&lt;&gt;Disposed"))</f>
        <v/>
      </c>
      <c r="C17" s="30" t="str">
        <f aca="false">IF($A17="","",SUMIFS(Register!$L$2:$L$301,Register!$D$2:$D$301,$A17,Register!$B$2:$B$301,"&lt;&gt;",Register!$I$2:$I$301,"&lt;&gt;Disposed"))</f>
        <v/>
      </c>
      <c r="D17" s="30" t="str">
        <f aca="false">IF($A17="","",SUMIFS(Register!$R$2:$R$301,Register!$D$2:$D$301,$A17,Register!$B$2:$B$301,"&lt;&gt;",Register!$I$2:$I$301,"&lt;&gt;Disposed"))</f>
        <v/>
      </c>
      <c r="E17" s="30" t="str">
        <f aca="true">IF($A17="","",SUMIFS('Service log'!$J$2:$J$501,'Service log'!$D$2:$D$501,$A17,'Service log'!$A$2:$A$501,"&gt;="&amp;(TODAY()-365)))</f>
        <v/>
      </c>
      <c r="F17" s="29" t="str">
        <f aca="false">IF($A17="","",COUNTIFS(Register!$D$2:$D$301,$A17,Register!$B$2:$B$301,"&lt;&gt;",Register!$I$2:$I$301,"&lt;&gt;Disposed")-COUNTIFS(Register!$D$2:$D$301,$A17,Register!$B$2:$B$301,"&lt;&gt;",Register!$I$2:$I$301,"&lt;&gt;Disposed",Register!$AA$2:$AA$301,"OK"))</f>
        <v/>
      </c>
    </row>
    <row r="18" customFormat="false" ht="15" hidden="false" customHeight="false" outlineLevel="0" collapsed="false">
      <c r="A18" s="28" t="str">
        <f aca="false">IF(Lists!E13="","",Lists!E13)</f>
        <v/>
      </c>
      <c r="B18" s="29" t="str">
        <f aca="false">IF($A18="","",COUNTIFS(Register!$D$2:$D$301,$A18,Register!$B$2:$B$301,"&lt;&gt;",Register!$I$2:$I$301,"&lt;&gt;Disposed"))</f>
        <v/>
      </c>
      <c r="C18" s="30" t="str">
        <f aca="false">IF($A18="","",SUMIFS(Register!$L$2:$L$301,Register!$D$2:$D$301,$A18,Register!$B$2:$B$301,"&lt;&gt;",Register!$I$2:$I$301,"&lt;&gt;Disposed"))</f>
        <v/>
      </c>
      <c r="D18" s="30" t="str">
        <f aca="false">IF($A18="","",SUMIFS(Register!$R$2:$R$301,Register!$D$2:$D$301,$A18,Register!$B$2:$B$301,"&lt;&gt;",Register!$I$2:$I$301,"&lt;&gt;Disposed"))</f>
        <v/>
      </c>
      <c r="E18" s="30" t="str">
        <f aca="true">IF($A18="","",SUMIFS('Service log'!$J$2:$J$501,'Service log'!$D$2:$D$501,$A18,'Service log'!$A$2:$A$501,"&gt;="&amp;(TODAY()-365)))</f>
        <v/>
      </c>
      <c r="F18" s="29" t="str">
        <f aca="false">IF($A18="","",COUNTIFS(Register!$D$2:$D$301,$A18,Register!$B$2:$B$301,"&lt;&gt;",Register!$I$2:$I$301,"&lt;&gt;Disposed")-COUNTIFS(Register!$D$2:$D$301,$A18,Register!$B$2:$B$301,"&lt;&gt;",Register!$I$2:$I$301,"&lt;&gt;Disposed",Register!$AA$2:$AA$301,"OK"))</f>
        <v/>
      </c>
    </row>
    <row r="19" customFormat="false" ht="15" hidden="false" customHeight="false" outlineLevel="0" collapsed="false">
      <c r="A19" s="28" t="str">
        <f aca="false">IF(Lists!E14="","",Lists!E14)</f>
        <v/>
      </c>
      <c r="B19" s="29" t="str">
        <f aca="false">IF($A19="","",COUNTIFS(Register!$D$2:$D$301,$A19,Register!$B$2:$B$301,"&lt;&gt;",Register!$I$2:$I$301,"&lt;&gt;Disposed"))</f>
        <v/>
      </c>
      <c r="C19" s="30" t="str">
        <f aca="false">IF($A19="","",SUMIFS(Register!$L$2:$L$301,Register!$D$2:$D$301,$A19,Register!$B$2:$B$301,"&lt;&gt;",Register!$I$2:$I$301,"&lt;&gt;Disposed"))</f>
        <v/>
      </c>
      <c r="D19" s="30" t="str">
        <f aca="false">IF($A19="","",SUMIFS(Register!$R$2:$R$301,Register!$D$2:$D$301,$A19,Register!$B$2:$B$301,"&lt;&gt;",Register!$I$2:$I$301,"&lt;&gt;Disposed"))</f>
        <v/>
      </c>
      <c r="E19" s="30" t="str">
        <f aca="true">IF($A19="","",SUMIFS('Service log'!$J$2:$J$501,'Service log'!$D$2:$D$501,$A19,'Service log'!$A$2:$A$501,"&gt;="&amp;(TODAY()-365)))</f>
        <v/>
      </c>
      <c r="F19" s="29" t="str">
        <f aca="false">IF($A19="","",COUNTIFS(Register!$D$2:$D$301,$A19,Register!$B$2:$B$301,"&lt;&gt;",Register!$I$2:$I$301,"&lt;&gt;Disposed")-COUNTIFS(Register!$D$2:$D$301,$A19,Register!$B$2:$B$301,"&lt;&gt;",Register!$I$2:$I$301,"&lt;&gt;Disposed",Register!$AA$2:$AA$301,"OK"))</f>
        <v/>
      </c>
    </row>
    <row r="20" customFormat="false" ht="15" hidden="false" customHeight="false" outlineLevel="0" collapsed="false">
      <c r="A20" s="28" t="str">
        <f aca="false">IF(Lists!E15="","",Lists!E15)</f>
        <v/>
      </c>
      <c r="B20" s="29" t="str">
        <f aca="false">IF($A20="","",COUNTIFS(Register!$D$2:$D$301,$A20,Register!$B$2:$B$301,"&lt;&gt;",Register!$I$2:$I$301,"&lt;&gt;Disposed"))</f>
        <v/>
      </c>
      <c r="C20" s="30" t="str">
        <f aca="false">IF($A20="","",SUMIFS(Register!$L$2:$L$301,Register!$D$2:$D$301,$A20,Register!$B$2:$B$301,"&lt;&gt;",Register!$I$2:$I$301,"&lt;&gt;Disposed"))</f>
        <v/>
      </c>
      <c r="D20" s="30" t="str">
        <f aca="false">IF($A20="","",SUMIFS(Register!$R$2:$R$301,Register!$D$2:$D$301,$A20,Register!$B$2:$B$301,"&lt;&gt;",Register!$I$2:$I$301,"&lt;&gt;Disposed"))</f>
        <v/>
      </c>
      <c r="E20" s="30" t="str">
        <f aca="true">IF($A20="","",SUMIFS('Service log'!$J$2:$J$501,'Service log'!$D$2:$D$501,$A20,'Service log'!$A$2:$A$501,"&gt;="&amp;(TODAY()-365)))</f>
        <v/>
      </c>
      <c r="F20" s="29" t="str">
        <f aca="false">IF($A20="","",COUNTIFS(Register!$D$2:$D$301,$A20,Register!$B$2:$B$301,"&lt;&gt;",Register!$I$2:$I$301,"&lt;&gt;Disposed")-COUNTIFS(Register!$D$2:$D$301,$A20,Register!$B$2:$B$301,"&lt;&gt;",Register!$I$2:$I$301,"&lt;&gt;Disposed",Register!$AA$2:$AA$301,"OK"))</f>
        <v/>
      </c>
    </row>
    <row r="21" customFormat="false" ht="15" hidden="false" customHeight="false" outlineLevel="0" collapsed="false">
      <c r="A21" s="28" t="str">
        <f aca="false">IF(Lists!E16="","",Lists!E16)</f>
        <v/>
      </c>
      <c r="B21" s="29" t="str">
        <f aca="false">IF($A21="","",COUNTIFS(Register!$D$2:$D$301,$A21,Register!$B$2:$B$301,"&lt;&gt;",Register!$I$2:$I$301,"&lt;&gt;Disposed"))</f>
        <v/>
      </c>
      <c r="C21" s="30" t="str">
        <f aca="false">IF($A21="","",SUMIFS(Register!$L$2:$L$301,Register!$D$2:$D$301,$A21,Register!$B$2:$B$301,"&lt;&gt;",Register!$I$2:$I$301,"&lt;&gt;Disposed"))</f>
        <v/>
      </c>
      <c r="D21" s="30" t="str">
        <f aca="false">IF($A21="","",SUMIFS(Register!$R$2:$R$301,Register!$D$2:$D$301,$A21,Register!$B$2:$B$301,"&lt;&gt;",Register!$I$2:$I$301,"&lt;&gt;Disposed"))</f>
        <v/>
      </c>
      <c r="E21" s="30" t="str">
        <f aca="true">IF($A21="","",SUMIFS('Service log'!$J$2:$J$501,'Service log'!$D$2:$D$501,$A21,'Service log'!$A$2:$A$501,"&gt;="&amp;(TODAY()-365)))</f>
        <v/>
      </c>
      <c r="F21" s="29" t="str">
        <f aca="false">IF($A21="","",COUNTIFS(Register!$D$2:$D$301,$A21,Register!$B$2:$B$301,"&lt;&gt;",Register!$I$2:$I$301,"&lt;&gt;Disposed")-COUNTIFS(Register!$D$2:$D$301,$A21,Register!$B$2:$B$301,"&lt;&gt;",Register!$I$2:$I$301,"&lt;&gt;Disposed",Register!$AA$2:$AA$301,"OK"))</f>
        <v/>
      </c>
    </row>
    <row r="22" customFormat="false" ht="15" hidden="false" customHeight="false" outlineLevel="0" collapsed="false">
      <c r="A22" s="28" t="str">
        <f aca="false">IF(Lists!E17="","",Lists!E17)</f>
        <v/>
      </c>
      <c r="B22" s="29" t="str">
        <f aca="false">IF($A22="","",COUNTIFS(Register!$D$2:$D$301,$A22,Register!$B$2:$B$301,"&lt;&gt;",Register!$I$2:$I$301,"&lt;&gt;Disposed"))</f>
        <v/>
      </c>
      <c r="C22" s="30" t="str">
        <f aca="false">IF($A22="","",SUMIFS(Register!$L$2:$L$301,Register!$D$2:$D$301,$A22,Register!$B$2:$B$301,"&lt;&gt;",Register!$I$2:$I$301,"&lt;&gt;Disposed"))</f>
        <v/>
      </c>
      <c r="D22" s="30" t="str">
        <f aca="false">IF($A22="","",SUMIFS(Register!$R$2:$R$301,Register!$D$2:$D$301,$A22,Register!$B$2:$B$301,"&lt;&gt;",Register!$I$2:$I$301,"&lt;&gt;Disposed"))</f>
        <v/>
      </c>
      <c r="E22" s="30" t="str">
        <f aca="true">IF($A22="","",SUMIFS('Service log'!$J$2:$J$501,'Service log'!$D$2:$D$501,$A22,'Service log'!$A$2:$A$501,"&gt;="&amp;(TODAY()-365)))</f>
        <v/>
      </c>
      <c r="F22" s="29" t="str">
        <f aca="false">IF($A22="","",COUNTIFS(Register!$D$2:$D$301,$A22,Register!$B$2:$B$301,"&lt;&gt;",Register!$I$2:$I$301,"&lt;&gt;Disposed")-COUNTIFS(Register!$D$2:$D$301,$A22,Register!$B$2:$B$301,"&lt;&gt;",Register!$I$2:$I$301,"&lt;&gt;Disposed",Register!$AA$2:$AA$301,"OK"))</f>
        <v/>
      </c>
    </row>
    <row r="23" customFormat="false" ht="15" hidden="false" customHeight="false" outlineLevel="0" collapsed="false">
      <c r="A23" s="28" t="str">
        <f aca="false">IF(Lists!E18="","",Lists!E18)</f>
        <v/>
      </c>
      <c r="B23" s="29" t="str">
        <f aca="false">IF($A23="","",COUNTIFS(Register!$D$2:$D$301,$A23,Register!$B$2:$B$301,"&lt;&gt;",Register!$I$2:$I$301,"&lt;&gt;Disposed"))</f>
        <v/>
      </c>
      <c r="C23" s="30" t="str">
        <f aca="false">IF($A23="","",SUMIFS(Register!$L$2:$L$301,Register!$D$2:$D$301,$A23,Register!$B$2:$B$301,"&lt;&gt;",Register!$I$2:$I$301,"&lt;&gt;Disposed"))</f>
        <v/>
      </c>
      <c r="D23" s="30" t="str">
        <f aca="false">IF($A23="","",SUMIFS(Register!$R$2:$R$301,Register!$D$2:$D$301,$A23,Register!$B$2:$B$301,"&lt;&gt;",Register!$I$2:$I$301,"&lt;&gt;Disposed"))</f>
        <v/>
      </c>
      <c r="E23" s="30" t="str">
        <f aca="true">IF($A23="","",SUMIFS('Service log'!$J$2:$J$501,'Service log'!$D$2:$D$501,$A23,'Service log'!$A$2:$A$501,"&gt;="&amp;(TODAY()-365)))</f>
        <v/>
      </c>
      <c r="F23" s="29" t="str">
        <f aca="false">IF($A23="","",COUNTIFS(Register!$D$2:$D$301,$A23,Register!$B$2:$B$301,"&lt;&gt;",Register!$I$2:$I$301,"&lt;&gt;Disposed")-COUNTIFS(Register!$D$2:$D$301,$A23,Register!$B$2:$B$301,"&lt;&gt;",Register!$I$2:$I$301,"&lt;&gt;Disposed",Register!$AA$2:$AA$301,"OK"))</f>
        <v/>
      </c>
    </row>
    <row r="24" customFormat="false" ht="15" hidden="false" customHeight="false" outlineLevel="0" collapsed="false">
      <c r="A24" s="28" t="str">
        <f aca="false">IF(Lists!E19="","",Lists!E19)</f>
        <v/>
      </c>
      <c r="B24" s="29" t="str">
        <f aca="false">IF($A24="","",COUNTIFS(Register!$D$2:$D$301,$A24,Register!$B$2:$B$301,"&lt;&gt;",Register!$I$2:$I$301,"&lt;&gt;Disposed"))</f>
        <v/>
      </c>
      <c r="C24" s="30" t="str">
        <f aca="false">IF($A24="","",SUMIFS(Register!$L$2:$L$301,Register!$D$2:$D$301,$A24,Register!$B$2:$B$301,"&lt;&gt;",Register!$I$2:$I$301,"&lt;&gt;Disposed"))</f>
        <v/>
      </c>
      <c r="D24" s="30" t="str">
        <f aca="false">IF($A24="","",SUMIFS(Register!$R$2:$R$301,Register!$D$2:$D$301,$A24,Register!$B$2:$B$301,"&lt;&gt;",Register!$I$2:$I$301,"&lt;&gt;Disposed"))</f>
        <v/>
      </c>
      <c r="E24" s="30" t="str">
        <f aca="true">IF($A24="","",SUMIFS('Service log'!$J$2:$J$501,'Service log'!$D$2:$D$501,$A24,'Service log'!$A$2:$A$501,"&gt;="&amp;(TODAY()-365)))</f>
        <v/>
      </c>
      <c r="F24" s="29" t="str">
        <f aca="false">IF($A24="","",COUNTIFS(Register!$D$2:$D$301,$A24,Register!$B$2:$B$301,"&lt;&gt;",Register!$I$2:$I$301,"&lt;&gt;Disposed")-COUNTIFS(Register!$D$2:$D$301,$A24,Register!$B$2:$B$301,"&lt;&gt;",Register!$I$2:$I$301,"&lt;&gt;Disposed",Register!$AA$2:$AA$301,"OK"))</f>
        <v/>
      </c>
    </row>
    <row r="25" customFormat="false" ht="15" hidden="false" customHeight="false" outlineLevel="0" collapsed="false">
      <c r="A25" s="28" t="str">
        <f aca="false">IF(Lists!E20="","",Lists!E20)</f>
        <v/>
      </c>
      <c r="B25" s="29" t="str">
        <f aca="false">IF($A25="","",COUNTIFS(Register!$D$2:$D$301,$A25,Register!$B$2:$B$301,"&lt;&gt;",Register!$I$2:$I$301,"&lt;&gt;Disposed"))</f>
        <v/>
      </c>
      <c r="C25" s="30" t="str">
        <f aca="false">IF($A25="","",SUMIFS(Register!$L$2:$L$301,Register!$D$2:$D$301,$A25,Register!$B$2:$B$301,"&lt;&gt;",Register!$I$2:$I$301,"&lt;&gt;Disposed"))</f>
        <v/>
      </c>
      <c r="D25" s="30" t="str">
        <f aca="false">IF($A25="","",SUMIFS(Register!$R$2:$R$301,Register!$D$2:$D$301,$A25,Register!$B$2:$B$301,"&lt;&gt;",Register!$I$2:$I$301,"&lt;&gt;Disposed"))</f>
        <v/>
      </c>
      <c r="E25" s="30" t="str">
        <f aca="true">IF($A25="","",SUMIFS('Service log'!$J$2:$J$501,'Service log'!$D$2:$D$501,$A25,'Service log'!$A$2:$A$501,"&gt;="&amp;(TODAY()-365)))</f>
        <v/>
      </c>
      <c r="F25" s="29" t="str">
        <f aca="false">IF($A25="","",COUNTIFS(Register!$D$2:$D$301,$A25,Register!$B$2:$B$301,"&lt;&gt;",Register!$I$2:$I$301,"&lt;&gt;Disposed")-COUNTIFS(Register!$D$2:$D$301,$A25,Register!$B$2:$B$301,"&lt;&gt;",Register!$I$2:$I$301,"&lt;&gt;Disposed",Register!$AA$2:$AA$301,"OK"))</f>
        <v/>
      </c>
    </row>
    <row r="26" customFormat="false" ht="15" hidden="false" customHeight="false" outlineLevel="0" collapsed="false">
      <c r="A26" s="28" t="str">
        <f aca="false">IF(Lists!E21="","",Lists!E21)</f>
        <v/>
      </c>
      <c r="B26" s="29" t="str">
        <f aca="false">IF($A26="","",COUNTIFS(Register!$D$2:$D$301,$A26,Register!$B$2:$B$301,"&lt;&gt;",Register!$I$2:$I$301,"&lt;&gt;Disposed"))</f>
        <v/>
      </c>
      <c r="C26" s="30" t="str">
        <f aca="false">IF($A26="","",SUMIFS(Register!$L$2:$L$301,Register!$D$2:$D$301,$A26,Register!$B$2:$B$301,"&lt;&gt;",Register!$I$2:$I$301,"&lt;&gt;Disposed"))</f>
        <v/>
      </c>
      <c r="D26" s="30" t="str">
        <f aca="false">IF($A26="","",SUMIFS(Register!$R$2:$R$301,Register!$D$2:$D$301,$A26,Register!$B$2:$B$301,"&lt;&gt;",Register!$I$2:$I$301,"&lt;&gt;Disposed"))</f>
        <v/>
      </c>
      <c r="E26" s="30" t="str">
        <f aca="true">IF($A26="","",SUMIFS('Service log'!$J$2:$J$501,'Service log'!$D$2:$D$501,$A26,'Service log'!$A$2:$A$501,"&gt;="&amp;(TODAY()-365)))</f>
        <v/>
      </c>
      <c r="F26" s="29" t="str">
        <f aca="false">IF($A26="","",COUNTIFS(Register!$D$2:$D$301,$A26,Register!$B$2:$B$301,"&lt;&gt;",Register!$I$2:$I$301,"&lt;&gt;Disposed")-COUNTIFS(Register!$D$2:$D$301,$A26,Register!$B$2:$B$301,"&lt;&gt;",Register!$I$2:$I$301,"&lt;&gt;Disposed",Register!$AA$2:$AA$301,"OK"))</f>
        <v/>
      </c>
    </row>
    <row r="27" customFormat="false" ht="15" hidden="false" customHeight="false" outlineLevel="0" collapsed="false">
      <c r="A27" s="31" t="s">
        <v>188</v>
      </c>
      <c r="B27" s="32" t="n">
        <f aca="false">SUM(B7:B26)</f>
        <v>11</v>
      </c>
      <c r="C27" s="33" t="n">
        <f aca="false">SUM(C7:C26)</f>
        <v>71500</v>
      </c>
      <c r="D27" s="33" t="n">
        <f aca="false">SUM(D7:D26)</f>
        <v>27406.1328313238</v>
      </c>
      <c r="E27" s="33" t="n">
        <f aca="false">SUM(E7:E26)</f>
        <v>865</v>
      </c>
      <c r="F27" s="32" t="n">
        <f aca="false">SUM(F7:F26)</f>
        <v>8</v>
      </c>
    </row>
    <row r="28" customFormat="false" ht="15" hidden="false" customHeight="false" outlineLevel="0" collapsed="false">
      <c r="A28" s="27" t="s">
        <v>189</v>
      </c>
    </row>
    <row r="30" customFormat="false" ht="15" hidden="false" customHeight="false" outlineLevel="0" collapsed="false">
      <c r="A30" s="4" t="s">
        <v>190</v>
      </c>
    </row>
    <row r="31" customFormat="false" ht="31.5" hidden="false" customHeight="true" outlineLevel="0" collapsed="false">
      <c r="A31" s="12" t="s">
        <v>49</v>
      </c>
      <c r="B31" s="12" t="s">
        <v>185</v>
      </c>
      <c r="C31" s="12" t="s">
        <v>58</v>
      </c>
      <c r="D31" s="12" t="s">
        <v>64</v>
      </c>
      <c r="E31" s="12" t="s">
        <v>186</v>
      </c>
      <c r="F31" s="12" t="s">
        <v>191</v>
      </c>
    </row>
    <row r="32" customFormat="false" ht="15" hidden="false" customHeight="false" outlineLevel="0" collapsed="false">
      <c r="A32" s="28" t="str">
        <f aca="false">Lists!A2</f>
        <v>Cardio</v>
      </c>
      <c r="B32" s="29" t="n">
        <f aca="false">COUNTIFS(Register!$C$2:$C$301,$A32,Register!$B$2:$B$301,"&lt;&gt;",Register!$I$2:$I$301,"&lt;&gt;Disposed")</f>
        <v>4</v>
      </c>
      <c r="C32" s="30" t="n">
        <f aca="false">SUMIFS(Register!$L$2:$L$301,Register!$C$2:$C$301,$A32,Register!$B$2:$B$301,"&lt;&gt;",Register!$I$2:$I$301,"&lt;&gt;Disposed")</f>
        <v>33550</v>
      </c>
      <c r="D32" s="30" t="n">
        <f aca="false">SUMIFS(Register!$R$2:$R$301,Register!$C$2:$C$301,$A32,Register!$B$2:$B$301,"&lt;&gt;",Register!$I$2:$I$301,"&lt;&gt;Disposed")</f>
        <v>16496.4554610345</v>
      </c>
      <c r="E32" s="30" t="n">
        <f aca="true">SUMIFS('Service log'!$J$2:$J$501,'Service log'!$E$2:$E$501,$A32,'Service log'!$A$2:$A$501,"&gt;="&amp;(TODAY()-365))</f>
        <v>480</v>
      </c>
      <c r="F32" s="29" t="n">
        <f aca="true">COUNTIFS(Register!$C$2:$C$301,$A32,Register!$B$2:$B$301,"&lt;&gt;",Register!$I$2:$I$301,"&lt;&gt;Disposed",Register!$S$2:$S$301,"&lt;="&amp;YEAR(TODAY()))</f>
        <v>0</v>
      </c>
    </row>
    <row r="33" customFormat="false" ht="15" hidden="false" customHeight="false" outlineLevel="0" collapsed="false">
      <c r="A33" s="28" t="str">
        <f aca="false">Lists!A3</f>
        <v>Selectorised strength</v>
      </c>
      <c r="B33" s="29" t="n">
        <f aca="false">COUNTIFS(Register!$C$2:$C$301,$A33,Register!$B$2:$B$301,"&lt;&gt;",Register!$I$2:$I$301,"&lt;&gt;Disposed")</f>
        <v>1</v>
      </c>
      <c r="C33" s="30" t="n">
        <f aca="false">SUMIFS(Register!$L$2:$L$301,Register!$C$2:$C$301,$A33,Register!$B$2:$B$301,"&lt;&gt;",Register!$I$2:$I$301,"&lt;&gt;Disposed")</f>
        <v>9800</v>
      </c>
      <c r="D33" s="30" t="n">
        <f aca="false">SUMIFS(Register!$R$2:$R$301,Register!$C$2:$C$301,$A33,Register!$B$2:$B$301,"&lt;&gt;",Register!$I$2:$I$301,"&lt;&gt;Disposed")</f>
        <v>2914.44351220118</v>
      </c>
      <c r="E33" s="30" t="n">
        <f aca="true">SUMIFS('Service log'!$J$2:$J$501,'Service log'!$E$2:$E$501,$A33,'Service log'!$A$2:$A$501,"&gt;="&amp;(TODAY()-365))</f>
        <v>385</v>
      </c>
      <c r="F33" s="29" t="n">
        <f aca="true">COUNTIFS(Register!$C$2:$C$301,$A33,Register!$B$2:$B$301,"&lt;&gt;",Register!$I$2:$I$301,"&lt;&gt;Disposed",Register!$S$2:$S$301,"&lt;="&amp;YEAR(TODAY()))</f>
        <v>0</v>
      </c>
    </row>
    <row r="34" customFormat="false" ht="15" hidden="false" customHeight="false" outlineLevel="0" collapsed="false">
      <c r="A34" s="28" t="str">
        <f aca="false">Lists!A4</f>
        <v>Plate-loaded strength</v>
      </c>
      <c r="B34" s="29" t="n">
        <f aca="false">COUNTIFS(Register!$C$2:$C$301,$A34,Register!$B$2:$B$301,"&lt;&gt;",Register!$I$2:$I$301,"&lt;&gt;Disposed")</f>
        <v>1</v>
      </c>
      <c r="C34" s="30" t="n">
        <f aca="false">SUMIFS(Register!$L$2:$L$301,Register!$C$2:$C$301,$A34,Register!$B$2:$B$301,"&lt;&gt;",Register!$I$2:$I$301,"&lt;&gt;Disposed")</f>
        <v>7200</v>
      </c>
      <c r="D34" s="30" t="n">
        <f aca="false">SUMIFS(Register!$R$2:$R$301,Register!$C$2:$C$301,$A34,Register!$B$2:$B$301,"&lt;&gt;",Register!$I$2:$I$301,"&lt;&gt;Disposed")</f>
        <v>1989.9794661191</v>
      </c>
      <c r="E34" s="30" t="n">
        <f aca="true">SUMIFS('Service log'!$J$2:$J$501,'Service log'!$E$2:$E$501,$A34,'Service log'!$A$2:$A$501,"&gt;="&amp;(TODAY()-365))</f>
        <v>0</v>
      </c>
      <c r="F34" s="29" t="n">
        <f aca="true">COUNTIFS(Register!$C$2:$C$301,$A34,Register!$B$2:$B$301,"&lt;&gt;",Register!$I$2:$I$301,"&lt;&gt;Disposed",Register!$S$2:$S$301,"&lt;="&amp;YEAR(TODAY()))</f>
        <v>0</v>
      </c>
    </row>
    <row r="35" customFormat="false" ht="15" hidden="false" customHeight="false" outlineLevel="0" collapsed="false">
      <c r="A35" s="28" t="str">
        <f aca="false">Lists!A5</f>
        <v>Free weights</v>
      </c>
      <c r="B35" s="29" t="n">
        <f aca="false">COUNTIFS(Register!$C$2:$C$301,$A35,Register!$B$2:$B$301,"&lt;&gt;",Register!$I$2:$I$301,"&lt;&gt;Disposed")</f>
        <v>1</v>
      </c>
      <c r="C35" s="30" t="n">
        <f aca="false">SUMIFS(Register!$L$2:$L$301,Register!$C$2:$C$301,$A35,Register!$B$2:$B$301,"&lt;&gt;",Register!$I$2:$I$301,"&lt;&gt;Disposed")</f>
        <v>6800</v>
      </c>
      <c r="D35" s="30" t="n">
        <f aca="false">SUMIFS(Register!$R$2:$R$301,Register!$C$2:$C$301,$A35,Register!$B$2:$B$301,"&lt;&gt;",Register!$I$2:$I$301,"&lt;&gt;Disposed")</f>
        <v>2915.17225644536</v>
      </c>
      <c r="E35" s="30" t="n">
        <f aca="true">SUMIFS('Service log'!$J$2:$J$501,'Service log'!$E$2:$E$501,$A35,'Service log'!$A$2:$A$501,"&gt;="&amp;(TODAY()-365))</f>
        <v>0</v>
      </c>
      <c r="F35" s="29" t="n">
        <f aca="true">COUNTIFS(Register!$C$2:$C$301,$A35,Register!$B$2:$B$301,"&lt;&gt;",Register!$I$2:$I$301,"&lt;&gt;Disposed",Register!$S$2:$S$301,"&lt;="&amp;YEAR(TODAY()))</f>
        <v>0</v>
      </c>
    </row>
    <row r="36" customFormat="false" ht="15" hidden="false" customHeight="false" outlineLevel="0" collapsed="false">
      <c r="A36" s="28" t="str">
        <f aca="false">Lists!A6</f>
        <v>Racks and benches</v>
      </c>
      <c r="B36" s="29" t="n">
        <f aca="false">COUNTIFS(Register!$C$2:$C$301,$A36,Register!$B$2:$B$301,"&lt;&gt;",Register!$I$2:$I$301,"&lt;&gt;Disposed")</f>
        <v>2</v>
      </c>
      <c r="C36" s="30" t="n">
        <f aca="false">SUMIFS(Register!$L$2:$L$301,Register!$C$2:$C$301,$A36,Register!$B$2:$B$301,"&lt;&gt;",Register!$I$2:$I$301,"&lt;&gt;Disposed")</f>
        <v>3050</v>
      </c>
      <c r="D36" s="30" t="n">
        <f aca="false">SUMIFS(Register!$R$2:$R$301,Register!$C$2:$C$301,$A36,Register!$B$2:$B$301,"&lt;&gt;",Register!$I$2:$I$301,"&lt;&gt;Disposed")</f>
        <v>1634.7227926078</v>
      </c>
      <c r="E36" s="30" t="n">
        <f aca="true">SUMIFS('Service log'!$J$2:$J$501,'Service log'!$E$2:$E$501,$A36,'Service log'!$A$2:$A$501,"&gt;="&amp;(TODAY()-365))</f>
        <v>0</v>
      </c>
      <c r="F36" s="29" t="n">
        <f aca="true">COUNTIFS(Register!$C$2:$C$301,$A36,Register!$B$2:$B$301,"&lt;&gt;",Register!$I$2:$I$301,"&lt;&gt;Disposed",Register!$S$2:$S$301,"&lt;="&amp;YEAR(TODAY()))</f>
        <v>0</v>
      </c>
    </row>
    <row r="37" customFormat="false" ht="15" hidden="false" customHeight="false" outlineLevel="0" collapsed="false">
      <c r="A37" s="28" t="str">
        <f aca="false">Lists!A7</f>
        <v>Functional training</v>
      </c>
      <c r="B37" s="29" t="n">
        <f aca="false">COUNTIFS(Register!$C$2:$C$301,$A37,Register!$B$2:$B$301,"&lt;&gt;",Register!$I$2:$I$301,"&lt;&gt;Disposed")</f>
        <v>0</v>
      </c>
      <c r="C37" s="30" t="n">
        <f aca="false">SUMIFS(Register!$L$2:$L$301,Register!$C$2:$C$301,$A37,Register!$B$2:$B$301,"&lt;&gt;",Register!$I$2:$I$301,"&lt;&gt;Disposed")</f>
        <v>0</v>
      </c>
      <c r="D37" s="30" t="n">
        <f aca="false">SUMIFS(Register!$R$2:$R$301,Register!$C$2:$C$301,$A37,Register!$B$2:$B$301,"&lt;&gt;",Register!$I$2:$I$301,"&lt;&gt;Disposed")</f>
        <v>0</v>
      </c>
      <c r="E37" s="30" t="n">
        <f aca="true">SUMIFS('Service log'!$J$2:$J$501,'Service log'!$E$2:$E$501,$A37,'Service log'!$A$2:$A$501,"&gt;="&amp;(TODAY()-365))</f>
        <v>0</v>
      </c>
      <c r="F37" s="29" t="n">
        <f aca="true">COUNTIFS(Register!$C$2:$C$301,$A37,Register!$B$2:$B$301,"&lt;&gt;",Register!$I$2:$I$301,"&lt;&gt;Disposed",Register!$S$2:$S$301,"&lt;="&amp;YEAR(TODAY()))</f>
        <v>0</v>
      </c>
    </row>
    <row r="38" customFormat="false" ht="15" hidden="false" customHeight="false" outlineLevel="0" collapsed="false">
      <c r="A38" s="28" t="str">
        <f aca="false">Lists!A8</f>
        <v>Group fitness</v>
      </c>
      <c r="B38" s="29" t="n">
        <f aca="false">COUNTIFS(Register!$C$2:$C$301,$A38,Register!$B$2:$B$301,"&lt;&gt;",Register!$I$2:$I$301,"&lt;&gt;Disposed")</f>
        <v>0</v>
      </c>
      <c r="C38" s="30" t="n">
        <f aca="false">SUMIFS(Register!$L$2:$L$301,Register!$C$2:$C$301,$A38,Register!$B$2:$B$301,"&lt;&gt;",Register!$I$2:$I$301,"&lt;&gt;Disposed")</f>
        <v>0</v>
      </c>
      <c r="D38" s="30" t="n">
        <f aca="false">SUMIFS(Register!$R$2:$R$301,Register!$C$2:$C$301,$A38,Register!$B$2:$B$301,"&lt;&gt;",Register!$I$2:$I$301,"&lt;&gt;Disposed")</f>
        <v>0</v>
      </c>
      <c r="E38" s="30" t="n">
        <f aca="true">SUMIFS('Service log'!$J$2:$J$501,'Service log'!$E$2:$E$501,$A38,'Service log'!$A$2:$A$501,"&gt;="&amp;(TODAY()-365))</f>
        <v>0</v>
      </c>
      <c r="F38" s="29" t="n">
        <f aca="true">COUNTIFS(Register!$C$2:$C$301,$A38,Register!$B$2:$B$301,"&lt;&gt;",Register!$I$2:$I$301,"&lt;&gt;Disposed",Register!$S$2:$S$301,"&lt;="&amp;YEAR(TODAY()))</f>
        <v>0</v>
      </c>
    </row>
    <row r="39" customFormat="false" ht="15" hidden="false" customHeight="false" outlineLevel="0" collapsed="false">
      <c r="A39" s="28" t="str">
        <f aca="false">Lists!A9</f>
        <v>Flooring</v>
      </c>
      <c r="B39" s="29" t="n">
        <f aca="false">COUNTIFS(Register!$C$2:$C$301,$A39,Register!$B$2:$B$301,"&lt;&gt;",Register!$I$2:$I$301,"&lt;&gt;Disposed")</f>
        <v>1</v>
      </c>
      <c r="C39" s="30" t="n">
        <f aca="false">SUMIFS(Register!$L$2:$L$301,Register!$C$2:$C$301,$A39,Register!$B$2:$B$301,"&lt;&gt;",Register!$I$2:$I$301,"&lt;&gt;Disposed")</f>
        <v>8500</v>
      </c>
      <c r="D39" s="30" t="n">
        <f aca="false">SUMIFS(Register!$R$2:$R$301,Register!$C$2:$C$301,$A39,Register!$B$2:$B$301,"&lt;&gt;",Register!$I$2:$I$301,"&lt;&gt;Disposed")</f>
        <v>0</v>
      </c>
      <c r="E39" s="30" t="n">
        <f aca="true">SUMIFS('Service log'!$J$2:$J$501,'Service log'!$E$2:$E$501,$A39,'Service log'!$A$2:$A$501,"&gt;="&amp;(TODAY()-365))</f>
        <v>0</v>
      </c>
      <c r="F39" s="29" t="n">
        <f aca="true">COUNTIFS(Register!$C$2:$C$301,$A39,Register!$B$2:$B$301,"&lt;&gt;",Register!$I$2:$I$301,"&lt;&gt;Disposed",Register!$S$2:$S$301,"&lt;="&amp;YEAR(TODAY()))</f>
        <v>1</v>
      </c>
    </row>
    <row r="40" customFormat="false" ht="15" hidden="false" customHeight="false" outlineLevel="0" collapsed="false">
      <c r="A40" s="28" t="str">
        <f aca="false">Lists!A10</f>
        <v>Recovery and wellness</v>
      </c>
      <c r="B40" s="29" t="n">
        <f aca="false">COUNTIFS(Register!$C$2:$C$301,$A40,Register!$B$2:$B$301,"&lt;&gt;",Register!$I$2:$I$301,"&lt;&gt;Disposed")</f>
        <v>0</v>
      </c>
      <c r="C40" s="30" t="n">
        <f aca="false">SUMIFS(Register!$L$2:$L$301,Register!$C$2:$C$301,$A40,Register!$B$2:$B$301,"&lt;&gt;",Register!$I$2:$I$301,"&lt;&gt;Disposed")</f>
        <v>0</v>
      </c>
      <c r="D40" s="30" t="n">
        <f aca="false">SUMIFS(Register!$R$2:$R$301,Register!$C$2:$C$301,$A40,Register!$B$2:$B$301,"&lt;&gt;",Register!$I$2:$I$301,"&lt;&gt;Disposed")</f>
        <v>0</v>
      </c>
      <c r="E40" s="30" t="n">
        <f aca="true">SUMIFS('Service log'!$J$2:$J$501,'Service log'!$E$2:$E$501,$A40,'Service log'!$A$2:$A$501,"&gt;="&amp;(TODAY()-365))</f>
        <v>0</v>
      </c>
      <c r="F40" s="29" t="n">
        <f aca="true">COUNTIFS(Register!$C$2:$C$301,$A40,Register!$B$2:$B$301,"&lt;&gt;",Register!$I$2:$I$301,"&lt;&gt;Disposed",Register!$S$2:$S$301,"&lt;="&amp;YEAR(TODAY()))</f>
        <v>0</v>
      </c>
    </row>
    <row r="41" customFormat="false" ht="15" hidden="false" customHeight="false" outlineLevel="0" collapsed="false">
      <c r="A41" s="28" t="str">
        <f aca="false">Lists!A11</f>
        <v>Facility and safety</v>
      </c>
      <c r="B41" s="29" t="n">
        <f aca="false">COUNTIFS(Register!$C$2:$C$301,$A41,Register!$B$2:$B$301,"&lt;&gt;",Register!$I$2:$I$301,"&lt;&gt;Disposed")</f>
        <v>1</v>
      </c>
      <c r="C41" s="30" t="n">
        <f aca="false">SUMIFS(Register!$L$2:$L$301,Register!$C$2:$C$301,$A41,Register!$B$2:$B$301,"&lt;&gt;",Register!$I$2:$I$301,"&lt;&gt;Disposed")</f>
        <v>2600</v>
      </c>
      <c r="D41" s="30" t="n">
        <f aca="false">SUMIFS(Register!$R$2:$R$301,Register!$C$2:$C$301,$A41,Register!$B$2:$B$301,"&lt;&gt;",Register!$I$2:$I$301,"&lt;&gt;Disposed")</f>
        <v>1455.35934291581</v>
      </c>
      <c r="E41" s="30" t="n">
        <f aca="true">SUMIFS('Service log'!$J$2:$J$501,'Service log'!$E$2:$E$501,$A41,'Service log'!$A$2:$A$501,"&gt;="&amp;(TODAY()-365))</f>
        <v>0</v>
      </c>
      <c r="F41" s="29" t="n">
        <f aca="true">COUNTIFS(Register!$C$2:$C$301,$A41,Register!$B$2:$B$301,"&lt;&gt;",Register!$I$2:$I$301,"&lt;&gt;Disposed",Register!$S$2:$S$301,"&lt;="&amp;YEAR(TODAY()))</f>
        <v>0</v>
      </c>
    </row>
    <row r="42" customFormat="false" ht="15" hidden="false" customHeight="false" outlineLevel="0" collapsed="false">
      <c r="A42" s="31" t="s">
        <v>192</v>
      </c>
      <c r="B42" s="32" t="n">
        <f aca="false">SUM(B32:B41)</f>
        <v>11</v>
      </c>
      <c r="C42" s="33" t="n">
        <f aca="false">SUM(C32:C41)</f>
        <v>71500</v>
      </c>
      <c r="D42" s="33" t="n">
        <f aca="false">SUM(D32:D41)</f>
        <v>27406.1328313238</v>
      </c>
      <c r="E42" s="33" t="n">
        <f aca="false">SUM(E32:E41)</f>
        <v>865</v>
      </c>
      <c r="F42" s="32" t="n">
        <f aca="false">SUM(F32:F41)</f>
        <v>1</v>
      </c>
    </row>
    <row r="44" customFormat="false" ht="15" hidden="false" customHeight="false" outlineLevel="0" collapsed="false">
      <c r="A44" s="4" t="s">
        <v>187</v>
      </c>
    </row>
    <row r="45" customFormat="false" ht="31.5" hidden="false" customHeight="true" outlineLevel="0" collapsed="false">
      <c r="A45" s="12" t="s">
        <v>193</v>
      </c>
      <c r="B45" s="12" t="s">
        <v>194</v>
      </c>
    </row>
    <row r="46" customFormat="false" ht="15" hidden="false" customHeight="false" outlineLevel="0" collapsed="false">
      <c r="A46" s="34" t="s">
        <v>195</v>
      </c>
      <c r="B46" s="29" t="n">
        <f aca="false">COUNTIF(Register!$AA$2:$AA$301,"Out of action")</f>
        <v>1</v>
      </c>
    </row>
    <row r="47" customFormat="false" ht="15" hidden="false" customHeight="false" outlineLevel="0" collapsed="false">
      <c r="A47" s="34" t="s">
        <v>196</v>
      </c>
      <c r="B47" s="29" t="n">
        <f aca="false">COUNTIF(Register!$AA$2:$AA$301,"Service overdue")</f>
        <v>2</v>
      </c>
    </row>
    <row r="48" customFormat="false" ht="15" hidden="false" customHeight="false" outlineLevel="0" collapsed="false">
      <c r="A48" s="34" t="s">
        <v>197</v>
      </c>
      <c r="B48" s="29" t="n">
        <f aca="false">COUNTIF(Register!$AA$2:$AA$301,"Inspection overdue")</f>
        <v>1</v>
      </c>
    </row>
    <row r="49" customFormat="false" ht="15" hidden="false" customHeight="false" outlineLevel="0" collapsed="false">
      <c r="A49" s="34" t="s">
        <v>198</v>
      </c>
      <c r="B49" s="29" t="n">
        <f aca="false">COUNTIF(Register!$AA$2:$AA$301,"Warranty expired")</f>
        <v>0</v>
      </c>
    </row>
    <row r="50" customFormat="false" ht="15" hidden="false" customHeight="false" outlineLevel="0" collapsed="false">
      <c r="A50" s="34" t="s">
        <v>199</v>
      </c>
      <c r="B50" s="29" t="n">
        <f aca="false">COUNTIF(Register!$AA$2:$AA$301,"Service due soon")</f>
        <v>2</v>
      </c>
    </row>
    <row r="51" customFormat="false" ht="15" hidden="false" customHeight="false" outlineLevel="0" collapsed="false">
      <c r="A51" s="34" t="s">
        <v>200</v>
      </c>
      <c r="B51" s="29" t="n">
        <f aca="false">COUNTIF(Register!$AA$2:$AA$301,"Warranty ending")</f>
        <v>1</v>
      </c>
    </row>
    <row r="52" customFormat="false" ht="15" hidden="false" customHeight="false" outlineLevel="0" collapsed="false">
      <c r="A52" s="34" t="s">
        <v>191</v>
      </c>
      <c r="B52" s="29" t="n">
        <f aca="false">COUNTIF(Register!$AA$2:$AA$301,"Due for replacement")</f>
        <v>1</v>
      </c>
    </row>
    <row r="53" customFormat="false" ht="15" hidden="false" customHeight="false" outlineLevel="0" collapsed="false">
      <c r="A53" s="34" t="s">
        <v>201</v>
      </c>
      <c r="B53" s="29" t="n">
        <f aca="false">COUNTIFS(Register!$B$2:$B$301,"&lt;&gt;",Register!$I$2:$I$301,"&lt;&gt;Disposed",Register!$H$2:$H$301,"")</f>
        <v>2</v>
      </c>
    </row>
    <row r="54" customFormat="false" ht="15" hidden="false" customHeight="false" outlineLevel="0" collapsed="false">
      <c r="A54" s="34" t="s">
        <v>202</v>
      </c>
      <c r="B54" s="29" t="n">
        <f aca="false">COUNTIFS(Register!$B$2:$B$301,"&lt;&gt;",Register!$I$2:$I$301,"&lt;&gt;Disposed",Register!$D$2:$D$301,"")</f>
        <v>0</v>
      </c>
    </row>
    <row r="55" customFormat="false" ht="15" hidden="false" customHeight="false" outlineLevel="0" collapsed="false">
      <c r="A55" s="27" t="s">
        <v>203</v>
      </c>
    </row>
    <row r="57" customFormat="false" ht="15" hidden="false" customHeight="false" outlineLevel="0" collapsed="false">
      <c r="A57" s="4" t="s">
        <v>204</v>
      </c>
    </row>
    <row r="58" customFormat="false" ht="31.5" hidden="false" customHeight="true" outlineLevel="0" collapsed="false">
      <c r="A58" s="12" t="s">
        <v>205</v>
      </c>
      <c r="B58" s="12" t="s">
        <v>185</v>
      </c>
      <c r="C58" s="12" t="s">
        <v>206</v>
      </c>
    </row>
    <row r="59" customFormat="false" ht="15" hidden="false" customHeight="false" outlineLevel="0" collapsed="false">
      <c r="A59" s="35" t="s">
        <v>207</v>
      </c>
      <c r="B59" s="29" t="n">
        <f aca="true">COUNTIFS(Register!$B$2:$B$301,"&lt;&gt;",Register!$I$2:$I$301,"&lt;&gt;Disposed",Register!$S$2:$S$301,"&lt;"&amp;YEAR(TODAY()))</f>
        <v>1</v>
      </c>
      <c r="C59" s="30" t="n">
        <f aca="true">SUMIFS(Register!$L$2:$L$301,Register!$B$2:$B$301,"&lt;&gt;",Register!$I$2:$I$301,"&lt;&gt;Disposed",Register!$S$2:$S$301,"&lt;"&amp;YEAR(TODAY()))</f>
        <v>8500</v>
      </c>
    </row>
    <row r="60" customFormat="false" ht="15" hidden="false" customHeight="false" outlineLevel="0" collapsed="false">
      <c r="A60" s="35" t="n">
        <f aca="true">YEAR(TODAY())+0</f>
        <v>2026</v>
      </c>
      <c r="B60" s="29" t="n">
        <f aca="false">COUNTIFS(Register!$B$2:$B$301,"&lt;&gt;",Register!$I$2:$I$301,"&lt;&gt;Disposed",Register!$S$2:$S$301,$A60)</f>
        <v>0</v>
      </c>
      <c r="C60" s="30" t="n">
        <f aca="false">SUMIFS(Register!$L$2:$L$301,Register!$B$2:$B$301,"&lt;&gt;",Register!$I$2:$I$301,"&lt;&gt;Disposed",Register!$S$2:$S$301,$A60)</f>
        <v>0</v>
      </c>
    </row>
    <row r="61" customFormat="false" ht="15" hidden="false" customHeight="false" outlineLevel="0" collapsed="false">
      <c r="A61" s="35" t="n">
        <f aca="true">YEAR(TODAY())+1</f>
        <v>2027</v>
      </c>
      <c r="B61" s="29" t="n">
        <f aca="false">COUNTIFS(Register!$B$2:$B$301,"&lt;&gt;",Register!$I$2:$I$301,"&lt;&gt;Disposed",Register!$S$2:$S$301,$A61)</f>
        <v>0</v>
      </c>
      <c r="C61" s="30" t="n">
        <f aca="false">SUMIFS(Register!$L$2:$L$301,Register!$B$2:$B$301,"&lt;&gt;",Register!$I$2:$I$301,"&lt;&gt;Disposed",Register!$S$2:$S$301,$A61)</f>
        <v>0</v>
      </c>
    </row>
    <row r="62" customFormat="false" ht="15" hidden="false" customHeight="false" outlineLevel="0" collapsed="false">
      <c r="A62" s="35" t="n">
        <f aca="true">YEAR(TODAY())+2</f>
        <v>2028</v>
      </c>
      <c r="B62" s="29" t="n">
        <f aca="false">COUNTIFS(Register!$B$2:$B$301,"&lt;&gt;",Register!$I$2:$I$301,"&lt;&gt;Disposed",Register!$S$2:$S$301,$A62)</f>
        <v>0</v>
      </c>
      <c r="C62" s="30" t="n">
        <f aca="false">SUMIFS(Register!$L$2:$L$301,Register!$B$2:$B$301,"&lt;&gt;",Register!$I$2:$I$301,"&lt;&gt;Disposed",Register!$S$2:$S$301,$A62)</f>
        <v>0</v>
      </c>
    </row>
    <row r="63" customFormat="false" ht="15" hidden="false" customHeight="false" outlineLevel="0" collapsed="false">
      <c r="A63" s="35" t="n">
        <f aca="true">YEAR(TODAY())+3</f>
        <v>2029</v>
      </c>
      <c r="B63" s="29" t="n">
        <f aca="false">COUNTIFS(Register!$B$2:$B$301,"&lt;&gt;",Register!$I$2:$I$301,"&lt;&gt;Disposed",Register!$S$2:$S$301,$A63)</f>
        <v>2</v>
      </c>
      <c r="C63" s="30" t="n">
        <f aca="false">SUMIFS(Register!$L$2:$L$301,Register!$B$2:$B$301,"&lt;&gt;",Register!$I$2:$I$301,"&lt;&gt;Disposed",Register!$S$2:$S$301,$A63)</f>
        <v>8850</v>
      </c>
    </row>
    <row r="64" customFormat="false" ht="15" hidden="false" customHeight="false" outlineLevel="0" collapsed="false">
      <c r="A64" s="35" t="n">
        <f aca="true">YEAR(TODAY())+4</f>
        <v>2030</v>
      </c>
      <c r="B64" s="29" t="n">
        <f aca="false">COUNTIFS(Register!$B$2:$B$301,"&lt;&gt;",Register!$I$2:$I$301,"&lt;&gt;Disposed",Register!$S$2:$S$301,$A64)</f>
        <v>2</v>
      </c>
      <c r="C64" s="30" t="n">
        <f aca="false">SUMIFS(Register!$L$2:$L$301,Register!$B$2:$B$301,"&lt;&gt;",Register!$I$2:$I$301,"&lt;&gt;Disposed",Register!$S$2:$S$301,$A64)</f>
        <v>29000</v>
      </c>
    </row>
    <row r="65" customFormat="false" ht="15" hidden="false" customHeight="false" outlineLevel="0" collapsed="false">
      <c r="A65" s="27" t="s">
        <v>208</v>
      </c>
    </row>
  </sheetData>
  <conditionalFormatting sqref="B46:B49">
    <cfRule type="expression" priority="2" aboveAverage="0" equalAverage="0" bottom="0" percent="0" rank="0" text="" dxfId="13">
      <formula>B46&gt;0</formula>
    </cfRule>
  </conditionalFormatting>
  <conditionalFormatting sqref="B50:B54">
    <cfRule type="expression" priority="3" aboveAverage="0" equalAverage="0" bottom="0" percent="0" rank="0" text="" dxfId="14">
      <formula>B50&gt;0</formula>
    </cfRule>
  </conditionalFormatting>
  <printOptions headings="false" gridLines="false" gridLinesSet="true" horizontalCentered="fals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&amp;LClubPilot gym equipment register | clubpilot.au/resources&amp;RPage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948E"/>
    <pageSetUpPr fitToPage="true"/>
  </sheetPr>
  <dimension ref="A1:O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4"/>
    <col collapsed="false" customWidth="true" hidden="false" outlineLevel="0" max="3" min="3" style="0" width="16"/>
    <col collapsed="false" customWidth="true" hidden="false" outlineLevel="0" max="4" min="4" style="0" width="3"/>
    <col collapsed="false" customWidth="true" hidden="false" outlineLevel="0" max="5" min="5" style="0" width="24"/>
    <col collapsed="false" customWidth="true" hidden="false" outlineLevel="0" max="6" min="6" style="0" width="3"/>
    <col collapsed="false" customWidth="true" hidden="false" outlineLevel="0" max="7" min="7" style="0" width="22"/>
    <col collapsed="false" customWidth="true" hidden="false" outlineLevel="0" max="8" min="8" style="0" width="3"/>
    <col collapsed="false" customWidth="true" hidden="false" outlineLevel="0" max="9" min="9" style="0" width="14"/>
    <col collapsed="false" customWidth="true" hidden="false" outlineLevel="0" max="10" min="10" style="0" width="11"/>
    <col collapsed="false" customWidth="true" hidden="false" outlineLevel="0" max="11" min="11" style="0" width="18"/>
    <col collapsed="false" customWidth="true" hidden="false" outlineLevel="0" max="12" min="12" style="0" width="17"/>
    <col collapsed="false" customWidth="true" hidden="false" outlineLevel="0" max="13" min="13" style="0" width="3"/>
    <col collapsed="false" customWidth="true" hidden="false" outlineLevel="0" max="14" min="14" style="0" width="28"/>
    <col collapsed="false" customWidth="true" hidden="false" outlineLevel="0" max="15" min="15" style="0" width="9"/>
  </cols>
  <sheetData>
    <row r="1" customFormat="false" ht="31.5" hidden="false" customHeight="true" outlineLevel="0" collapsed="false">
      <c r="A1" s="36" t="s">
        <v>49</v>
      </c>
      <c r="B1" s="36" t="s">
        <v>209</v>
      </c>
      <c r="C1" s="36" t="s">
        <v>210</v>
      </c>
      <c r="E1" s="36" t="s">
        <v>50</v>
      </c>
      <c r="G1" s="36" t="s">
        <v>51</v>
      </c>
      <c r="I1" s="36" t="s">
        <v>55</v>
      </c>
      <c r="J1" s="36" t="s">
        <v>56</v>
      </c>
      <c r="K1" s="36" t="s">
        <v>61</v>
      </c>
      <c r="L1" s="36" t="s">
        <v>162</v>
      </c>
      <c r="N1" s="36" t="s">
        <v>211</v>
      </c>
      <c r="O1" s="36" t="s">
        <v>212</v>
      </c>
    </row>
    <row r="2" customFormat="false" ht="15" hidden="false" customHeight="false" outlineLevel="0" collapsed="false">
      <c r="A2" s="34" t="s">
        <v>77</v>
      </c>
      <c r="B2" s="37" t="n">
        <v>7</v>
      </c>
      <c r="C2" s="37" t="n">
        <v>3</v>
      </c>
      <c r="E2" s="38" t="s">
        <v>78</v>
      </c>
      <c r="G2" s="34" t="s">
        <v>79</v>
      </c>
      <c r="I2" s="34" t="s">
        <v>83</v>
      </c>
      <c r="J2" s="34" t="s">
        <v>84</v>
      </c>
      <c r="K2" s="34" t="s">
        <v>35</v>
      </c>
      <c r="L2" s="34" t="s">
        <v>168</v>
      </c>
      <c r="N2" s="34" t="s">
        <v>213</v>
      </c>
      <c r="O2" s="37" t="n">
        <v>30</v>
      </c>
    </row>
    <row r="3" customFormat="false" ht="15" hidden="false" customHeight="false" outlineLevel="0" collapsed="false">
      <c r="A3" s="34" t="s">
        <v>108</v>
      </c>
      <c r="B3" s="37" t="n">
        <v>10</v>
      </c>
      <c r="C3" s="37" t="n">
        <v>6</v>
      </c>
      <c r="E3" s="38" t="s">
        <v>99</v>
      </c>
      <c r="G3" s="34" t="s">
        <v>109</v>
      </c>
      <c r="I3" s="34" t="s">
        <v>120</v>
      </c>
      <c r="J3" s="34" t="s">
        <v>103</v>
      </c>
      <c r="K3" s="34" t="s">
        <v>37</v>
      </c>
      <c r="L3" s="34" t="s">
        <v>214</v>
      </c>
      <c r="N3" s="34" t="s">
        <v>215</v>
      </c>
      <c r="O3" s="37" t="n">
        <v>60</v>
      </c>
    </row>
    <row r="4" customFormat="false" ht="15" hidden="false" customHeight="false" outlineLevel="0" collapsed="false">
      <c r="A4" s="34" t="s">
        <v>116</v>
      </c>
      <c r="B4" s="37" t="n">
        <v>10</v>
      </c>
      <c r="C4" s="37" t="n">
        <v>6</v>
      </c>
      <c r="E4" s="39"/>
      <c r="G4" s="34" t="s">
        <v>126</v>
      </c>
      <c r="I4" s="34" t="s">
        <v>216</v>
      </c>
      <c r="J4" s="34" t="s">
        <v>121</v>
      </c>
      <c r="L4" s="34" t="s">
        <v>174</v>
      </c>
      <c r="N4" s="34" t="s">
        <v>217</v>
      </c>
      <c r="O4" s="37" t="n">
        <v>30</v>
      </c>
    </row>
    <row r="5" customFormat="false" ht="15" hidden="false" customHeight="false" outlineLevel="0" collapsed="false">
      <c r="A5" s="34" t="s">
        <v>132</v>
      </c>
      <c r="B5" s="37" t="n">
        <v>15</v>
      </c>
      <c r="C5" s="37" t="n">
        <v>12</v>
      </c>
      <c r="E5" s="39"/>
      <c r="G5" s="34" t="s">
        <v>218</v>
      </c>
      <c r="I5" s="34" t="s">
        <v>219</v>
      </c>
      <c r="L5" s="34" t="s">
        <v>178</v>
      </c>
    </row>
    <row r="6" customFormat="false" ht="15" hidden="false" customHeight="true" outlineLevel="0" collapsed="false">
      <c r="A6" s="34" t="s">
        <v>125</v>
      </c>
      <c r="B6" s="37" t="n">
        <v>15</v>
      </c>
      <c r="C6" s="37" t="n">
        <v>12</v>
      </c>
      <c r="E6" s="39"/>
      <c r="G6" s="34" t="s">
        <v>220</v>
      </c>
      <c r="I6" s="34" t="s">
        <v>159</v>
      </c>
      <c r="L6" s="34" t="s">
        <v>221</v>
      </c>
      <c r="N6" s="40" t="s">
        <v>222</v>
      </c>
      <c r="O6" s="40"/>
    </row>
    <row r="7" customFormat="false" ht="15" hidden="false" customHeight="false" outlineLevel="0" collapsed="false">
      <c r="A7" s="34" t="s">
        <v>223</v>
      </c>
      <c r="B7" s="37" t="n">
        <v>10</v>
      </c>
      <c r="C7" s="37" t="n">
        <v>12</v>
      </c>
      <c r="E7" s="39"/>
      <c r="G7" s="34" t="s">
        <v>92</v>
      </c>
      <c r="L7" s="34" t="s">
        <v>224</v>
      </c>
      <c r="N7" s="40"/>
      <c r="O7" s="40"/>
    </row>
    <row r="8" customFormat="false" ht="15" hidden="false" customHeight="false" outlineLevel="0" collapsed="false">
      <c r="A8" s="34" t="s">
        <v>225</v>
      </c>
      <c r="B8" s="37" t="n">
        <v>5</v>
      </c>
      <c r="C8" s="37" t="n">
        <v>6</v>
      </c>
      <c r="E8" s="39"/>
      <c r="G8" s="34" t="s">
        <v>226</v>
      </c>
      <c r="N8" s="40"/>
      <c r="O8" s="40"/>
    </row>
    <row r="9" customFormat="false" ht="15" hidden="false" customHeight="false" outlineLevel="0" collapsed="false">
      <c r="A9" s="34" t="s">
        <v>143</v>
      </c>
      <c r="B9" s="37" t="n">
        <v>7</v>
      </c>
      <c r="C9" s="37" t="n">
        <v>12</v>
      </c>
      <c r="E9" s="39"/>
      <c r="G9" s="34" t="s">
        <v>149</v>
      </c>
      <c r="N9" s="40"/>
      <c r="O9" s="40"/>
    </row>
    <row r="10" customFormat="false" ht="15" hidden="false" customHeight="false" outlineLevel="0" collapsed="false">
      <c r="A10" s="34" t="s">
        <v>227</v>
      </c>
      <c r="B10" s="37" t="n">
        <v>7</v>
      </c>
      <c r="C10" s="37" t="n">
        <v>6</v>
      </c>
      <c r="E10" s="39"/>
      <c r="G10" s="34" t="s">
        <v>228</v>
      </c>
      <c r="N10" s="40"/>
      <c r="O10" s="40"/>
    </row>
    <row r="11" customFormat="false" ht="15" hidden="false" customHeight="false" outlineLevel="0" collapsed="false">
      <c r="A11" s="34" t="s">
        <v>148</v>
      </c>
      <c r="B11" s="37" t="n">
        <v>10</v>
      </c>
      <c r="C11" s="37" t="n">
        <v>12</v>
      </c>
      <c r="E11" s="39"/>
      <c r="G11" s="34" t="s">
        <v>155</v>
      </c>
      <c r="N11" s="40"/>
      <c r="O11" s="40"/>
    </row>
    <row r="12" customFormat="false" ht="15" hidden="false" customHeight="false" outlineLevel="0" collapsed="false">
      <c r="E12" s="39"/>
      <c r="N12" s="40"/>
      <c r="O12" s="40"/>
    </row>
    <row r="13" customFormat="false" ht="15" hidden="false" customHeight="false" outlineLevel="0" collapsed="false">
      <c r="E13" s="39"/>
      <c r="N13" s="40"/>
      <c r="O13" s="40"/>
    </row>
    <row r="14" customFormat="false" ht="15" hidden="false" customHeight="false" outlineLevel="0" collapsed="false">
      <c r="E14" s="39"/>
    </row>
    <row r="15" customFormat="false" ht="15" hidden="false" customHeight="true" outlineLevel="0" collapsed="false">
      <c r="A15" s="40" t="s">
        <v>229</v>
      </c>
      <c r="B15" s="40"/>
      <c r="C15" s="40"/>
      <c r="E15" s="39"/>
    </row>
    <row r="16" customFormat="false" ht="15" hidden="false" customHeight="false" outlineLevel="0" collapsed="false">
      <c r="A16" s="40"/>
      <c r="B16" s="40"/>
      <c r="C16" s="40"/>
      <c r="E16" s="39"/>
    </row>
    <row r="17" customFormat="false" ht="15" hidden="false" customHeight="false" outlineLevel="0" collapsed="false">
      <c r="A17" s="40"/>
      <c r="B17" s="40"/>
      <c r="C17" s="40"/>
      <c r="E17" s="39"/>
    </row>
    <row r="18" customFormat="false" ht="15" hidden="false" customHeight="false" outlineLevel="0" collapsed="false">
      <c r="A18" s="40"/>
      <c r="B18" s="40"/>
      <c r="C18" s="40"/>
      <c r="E18" s="39"/>
    </row>
    <row r="19" customFormat="false" ht="15" hidden="false" customHeight="false" outlineLevel="0" collapsed="false">
      <c r="A19" s="40"/>
      <c r="B19" s="40"/>
      <c r="C19" s="40"/>
      <c r="E19" s="39"/>
    </row>
    <row r="20" customFormat="false" ht="15" hidden="false" customHeight="false" outlineLevel="0" collapsed="false">
      <c r="A20" s="40"/>
      <c r="B20" s="40"/>
      <c r="C20" s="40"/>
      <c r="E20" s="39"/>
    </row>
    <row r="21" customFormat="false" ht="15" hidden="false" customHeight="false" outlineLevel="0" collapsed="false">
      <c r="E21" s="39"/>
    </row>
  </sheetData>
  <mergeCells count="2">
    <mergeCell ref="N6:O13"/>
    <mergeCell ref="A15:C20"/>
  </mergeCells>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&amp;LClubPilot gym equipment register | clubpilot.au/resources&amp;RPage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2026-10-26T00:00:00Z</dcterms:created>
  <dc:creator>ClubPilot</dc:creator>
  <dc:description/>
  <dc:language>en-US</dc:language>
  <cp:lastModifiedBy/>
  <dcterms:modified xsi:type="dcterms:W3CDTF">2026-10-26T12:35:36Z</dcterms:modified>
  <cp:revision>0</cp:revision>
  <dc:subject/>
  <dc:title>Gym equipment register | ClubPilot</dc:title>
</cp:coreProperties>
</file>

<file path=docProps/custom.xml><?xml version="1.0" encoding="utf-8"?>
<Properties xmlns="http://schemas.openxmlformats.org/officeDocument/2006/custom-properties" xmlns:vt="http://schemas.openxmlformats.org/officeDocument/2006/docPropsVTypes"/>
</file>