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Roster" sheetId="2" state="visible" r:id="rId4"/>
    <sheet name="Coverage" sheetId="3" state="visible" r:id="rId5"/>
    <sheet name="Lists" sheetId="4" state="visible" r:id="rId6"/>
    <sheet name="Clubs" sheetId="5" state="visible" r:id="rId7"/>
    <sheet name="Staff" sheetId="6" state="visible" r:id="rId8"/>
  </sheets>
  <definedNames>
    <definedName function="false" hidden="false" localSheetId="1" name="_xlnm.Print_Titles" vbProcedure="false">Roster!$1:$1</definedName>
    <definedName function="false" hidden="true" localSheetId="1" name="_xlnm._FilterDatabase" vbProcedure="false">Roster!$A$1:$L$301</definedName>
    <definedName function="false" hidden="false" localSheetId="5" name="_xlnm.Print_Titles" vbProcedure="false">Staff!$1:$1</definedName>
    <definedName function="false" hidden="true" localSheetId="5" name="_xlnm._FilterDatabase" vbProcedure="false">Staff!$A$1:$I$101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<sst xmlns="http://schemas.openxmlformats.org/spreadsheetml/2006/main" count="381" uniqueCount="106">
  <si>
    <t xml:space="preserve">Gym staff roster</t>
  </si>
  <si>
    <t xml:space="preserve">Free template from ClubPilot: clubpilot.au/resources</t>
  </si>
  <si>
    <t xml:space="preserve">Plan a week of shifts for one club or several, with paid hours worked out, and check every day is opened, closed and covered by a current first aider before you publish the roster.</t>
  </si>
  <si>
    <t xml:space="preserve">Sheets</t>
  </si>
  <si>
    <t xml:space="preserve">Roster</t>
  </si>
  <si>
    <t xml:space="preserve">One row per shift: club, day, staff member, start, finish and unpaid break. Date, role, paid hours and the first aider check fill in.</t>
  </si>
  <si>
    <t xml:space="preserve">Coverage</t>
  </si>
  <si>
    <t xml:space="preserve">For each club and day: staffed hours, whether opening and closing are covered, and any shifts that start without a first aider. Weekly hours are compared with your budget.</t>
  </si>
  <si>
    <t xml:space="preserve">Staff</t>
  </si>
  <si>
    <t xml:space="preserve">Your team, home club and certificate expiry dates, with a flag when first aid or CPR has expired or expires soon, and each person's rostered hours this week.</t>
  </si>
  <si>
    <t xml:space="preserve">Clubs</t>
  </si>
  <si>
    <t xml:space="preserve">Each club's staffed opening and closing times on weekdays and at weekends, and its weekly hours budget.</t>
  </si>
  <si>
    <t xml:space="preserve">Lists</t>
  </si>
  <si>
    <t xml:space="preserve">Days, roles, employment types, the week starting date and the certificate warning window.</t>
  </si>
  <si>
    <t xml:space="preserve">How to use it</t>
  </si>
  <si>
    <t xml:space="preserve">1. Set up</t>
  </si>
  <si>
    <t xml:space="preserve">Add your clubs on the Clubs sheet and your team on the Staff sheet, then clear the example rows marked (example).</t>
  </si>
  <si>
    <t xml:space="preserve">2. Each week</t>
  </si>
  <si>
    <t xml:space="preserve">Change Week starting on the Lists sheet, then enter or copy the shifts. Shifts that cross midnight are counted correctly.</t>
  </si>
  <si>
    <t xml:space="preserve">3. Check</t>
  </si>
  <si>
    <t xml:space="preserve">Fix anything red on the Coverage sheet before you publish the roster.</t>
  </si>
  <si>
    <t xml:space="preserve">Pay rates</t>
  </si>
  <si>
    <t xml:space="preserve">This template does not calculate pay. Check minimum rates, penalties and break rules in the Fitness Industry Award with the Fair Work Ombudsman (fairwork.gov.au) or your adviser.</t>
  </si>
  <si>
    <t xml:space="preserve">Colours</t>
  </si>
  <si>
    <t xml:space="preserve">White cells</t>
  </si>
  <si>
    <t xml:space="preserve">Type here. Many have dropdowns.</t>
  </si>
  <si>
    <t xml:space="preserve">Grey cells</t>
  </si>
  <si>
    <t xml:space="preserve">Calculated for you. Do not type over them.</t>
  </si>
  <si>
    <t xml:space="preserve">Blue numbers</t>
  </si>
  <si>
    <t xml:space="preserve">Settings and inputs you can change.</t>
  </si>
  <si>
    <t xml:space="preserve">Google Sheets</t>
  </si>
  <si>
    <t xml:space="preserve">Upload this file to Google Drive and open it with Google Sheets. The formulas, dropdowns and flags work there too.</t>
  </si>
  <si>
    <t xml:space="preserve">Using ClubPilot?</t>
  </si>
  <si>
    <t xml:space="preserve">ClubPilot keeps each club's recurring manager checklists, staff onboarding and training visible in one place, so certificates and handovers are not lost between shifts.</t>
  </si>
  <si>
    <t xml:space="preserve">Try ClubPilot free</t>
  </si>
  <si>
    <t xml:space="preserve">Start a 30-day free trial at clubpilot.au. No card required.</t>
  </si>
  <si>
    <t xml:space="preserve">Club</t>
  </si>
  <si>
    <t xml:space="preserve">Day</t>
  </si>
  <si>
    <t xml:space="preserve">Date</t>
  </si>
  <si>
    <t xml:space="preserve">Staff member</t>
  </si>
  <si>
    <t xml:space="preserve">Role</t>
  </si>
  <si>
    <t xml:space="preserve">Shift start</t>
  </si>
  <si>
    <t xml:space="preserve">Shift finish</t>
  </si>
  <si>
    <t xml:space="preserve">Unpaid break (minutes)</t>
  </si>
  <si>
    <t xml:space="preserve">First aider?</t>
  </si>
  <si>
    <t xml:space="preserve">Paid hours</t>
  </si>
  <si>
    <t xml:space="preserve">First aider on at shift start?</t>
  </si>
  <si>
    <t xml:space="preserve">Notes</t>
  </si>
  <si>
    <t xml:space="preserve">Example Club North</t>
  </si>
  <si>
    <t xml:space="preserve">Mon</t>
  </si>
  <si>
    <t xml:space="preserve">Manager (example)</t>
  </si>
  <si>
    <t xml:space="preserve">Front desk A (example)</t>
  </si>
  <si>
    <t xml:space="preserve">Front desk B (example)</t>
  </si>
  <si>
    <t xml:space="preserve">Trainer A (example)</t>
  </si>
  <si>
    <t xml:space="preserve">Tue</t>
  </si>
  <si>
    <t xml:space="preserve">Wed</t>
  </si>
  <si>
    <t xml:space="preserve">Thu</t>
  </si>
  <si>
    <t xml:space="preserve">Fri</t>
  </si>
  <si>
    <t xml:space="preserve">Instructor A (example)</t>
  </si>
  <si>
    <t xml:space="preserve">Spin class; certificate expired</t>
  </si>
  <si>
    <t xml:space="preserve">Sat</t>
  </si>
  <si>
    <t xml:space="preserve">Weekend shift</t>
  </si>
  <si>
    <t xml:space="preserve">Sun</t>
  </si>
  <si>
    <t xml:space="preserve">Example Club South</t>
  </si>
  <si>
    <t xml:space="preserve">Duty manager (example)</t>
  </si>
  <si>
    <t xml:space="preserve">Front desk C (example)</t>
  </si>
  <si>
    <t xml:space="preserve">Cleaner (example)</t>
  </si>
  <si>
    <t xml:space="preserve">After close</t>
  </si>
  <si>
    <t xml:space="preserve">Weekly coverage check</t>
  </si>
  <si>
    <t xml:space="preserve">Week starting</t>
  </si>
  <si>
    <t xml:space="preserve">Opening and closing use the staffed times on the Clubs sheet. GAP means a shift starts with no current first aider on at that club, or the opening or closing is not covered.</t>
  </si>
  <si>
    <t xml:space="preserve">Check</t>
  </si>
  <si>
    <t xml:space="preserve">Week</t>
  </si>
  <si>
    <t xml:space="preserve">Budget</t>
  </si>
  <si>
    <t xml:space="preserve">Over / (under)</t>
  </si>
  <si>
    <t xml:space="preserve">Staffed hours</t>
  </si>
  <si>
    <t xml:space="preserve">Opening covered</t>
  </si>
  <si>
    <t xml:space="preserve">Closing covered</t>
  </si>
  <si>
    <t xml:space="preserve">First aider gaps (shifts)</t>
  </si>
  <si>
    <t xml:space="preserve">Employment type</t>
  </si>
  <si>
    <t xml:space="preserve">Setting</t>
  </si>
  <si>
    <t xml:space="preserve">Value</t>
  </si>
  <si>
    <t xml:space="preserve">Club manager</t>
  </si>
  <si>
    <t xml:space="preserve">Full-time</t>
  </si>
  <si>
    <t xml:space="preserve">Week starting (Monday)</t>
  </si>
  <si>
    <t xml:space="preserve">Duty manager</t>
  </si>
  <si>
    <t xml:space="preserve">Part-time</t>
  </si>
  <si>
    <t xml:space="preserve">Certificate warning (days)</t>
  </si>
  <si>
    <t xml:space="preserve">Front desk</t>
  </si>
  <si>
    <t xml:space="preserve">Casual</t>
  </si>
  <si>
    <t xml:space="preserve">Personal trainer</t>
  </si>
  <si>
    <t xml:space="preserve">Club opening times, closing times and hours budgets are on the Clubs sheet.</t>
  </si>
  <si>
    <t xml:space="preserve">Group fitness instructor</t>
  </si>
  <si>
    <t xml:space="preserve">Cleaner</t>
  </si>
  <si>
    <t xml:space="preserve">Weekday staffed from</t>
  </si>
  <si>
    <t xml:space="preserve">Weekday staffed until</t>
  </si>
  <si>
    <t xml:space="preserve">Weekend staffed from</t>
  </si>
  <si>
    <t xml:space="preserve">Weekend staffed until</t>
  </si>
  <si>
    <t xml:space="preserve">Weekly hours budget</t>
  </si>
  <si>
    <t xml:space="preserve">Add up to 10 clubs. The staffed times set the opening and closing checks on the Coverage sheet. Leave weekend times blank if the club is unstaffed at weekends.</t>
  </si>
  <si>
    <t xml:space="preserve">Home club</t>
  </si>
  <si>
    <t xml:space="preserve">First aid certificate expiry</t>
  </si>
  <si>
    <t xml:space="preserve">CPR expiry</t>
  </si>
  <si>
    <t xml:space="preserve">Current first aider?</t>
  </si>
  <si>
    <t xml:space="preserve">Certificate flag</t>
  </si>
  <si>
    <t xml:space="preserve">Rostered hours this week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</si>
</sst>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d\ d\ mmm"/>
    <numFmt numFmtId="166" formatCode="h:mm\ AM/PM"/>
    <numFmt numFmtId="167" formatCode="0"/>
    <numFmt numFmtId="168" formatCode="0.0"/>
    <numFmt numFmtId="169" formatCode="d\ mmm\ yyyy"/>
    <numFmt numFmtId="170" formatCode="0.0;\(0.0\);\-"/>
    <numFmt numFmtId="171" formatCode="0;\-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9211D"/>
      <name val="Arial"/>
      <family val="0"/>
      <charset val="1"/>
    </font>
    <font>
      <b val="true"/>
      <sz val="10"/>
      <color rgb="FFB51D3A"/>
      <name val="Arial"/>
      <family val="0"/>
      <charset val="1"/>
    </font>
    <font>
      <sz val="11"/>
      <color rgb="FF19211D"/>
      <name val="Arial"/>
      <family val="0"/>
      <charset val="1"/>
    </font>
    <font>
      <b val="true"/>
      <sz val="12"/>
      <color rgb="FFB51D3A"/>
      <name val="Arial"/>
      <family val="0"/>
      <charset val="1"/>
    </font>
    <font>
      <b val="true"/>
      <sz val="10"/>
      <color rgb="FF19211D"/>
      <name val="Arial"/>
      <family val="0"/>
      <charset val="1"/>
    </font>
    <font>
      <sz val="10"/>
      <color rgb="FF19211D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u val="single"/>
      <sz val="10"/>
      <color rgb="FFB51D3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19211D"/>
      <name val="Arial"/>
      <family val="0"/>
      <charset val="1"/>
    </font>
    <font>
      <sz val="10"/>
      <color rgb="FF526059"/>
      <name val="Arial"/>
      <family val="0"/>
      <charset val="1"/>
    </font>
    <font>
      <i val="true"/>
      <sz val="9"/>
      <color rgb="FF526059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3F5F2"/>
        <bgColor rgb="FFFFFFFF"/>
      </patternFill>
    </fill>
    <fill>
      <patternFill patternType="solid">
        <fgColor rgb="FF19211D"/>
        <bgColor rgb="FF003300"/>
      </patternFill>
    </fill>
    <fill>
      <patternFill patternType="solid">
        <fgColor rgb="FF526059"/>
        <bgColor rgb="FF1E6B3A"/>
      </patternFill>
    </fill>
    <fill>
      <patternFill patternType="solid">
        <fgColor rgb="FFFFFFFF"/>
        <bgColor rgb="FFF3F5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3CE"/>
      </left>
      <right style="thin">
        <color rgb="FFCBD3CE"/>
      </right>
      <top style="thin">
        <color rgb="FFCBD3CE"/>
      </top>
      <bottom style="thin">
        <color rgb="FFCB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19211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26059"/>
          <bgColor rgb="FF000000"/>
        </patternFill>
      </fill>
    </dxf>
    <dxf>
      <fill>
        <patternFill patternType="solid">
          <fgColor rgb="FFF3F5F2"/>
          <bgColor rgb="FF000000"/>
        </patternFill>
      </fill>
    </dxf>
    <dxf>
      <fill>
        <patternFill patternType="solid">
          <fgColor rgb="FFDCEFE3"/>
          <bgColor rgb="FF000000"/>
        </patternFill>
      </fill>
    </dxf>
    <dxf>
      <fill>
        <patternFill patternType="solid">
          <fgColor rgb="FFF4C7CF"/>
          <bgColor rgb="FF000000"/>
        </patternFill>
      </fill>
    </dxf>
    <dxf>
      <fill>
        <patternFill patternType="solid">
          <fgColor rgb="FF1E6B3A"/>
          <bgColor rgb="FF000000"/>
        </patternFill>
      </fill>
    </dxf>
    <dxf>
      <fill>
        <patternFill patternType="solid">
          <fgColor rgb="FF8E1630"/>
          <bgColor rgb="FF000000"/>
        </patternFill>
      </fill>
    </dxf>
    <dxf>
      <font>
        <name val="Arial"/>
        <charset val="1"/>
        <family val="0"/>
        <b val="1"/>
        <color rgb="FF8E1630"/>
        <sz val="10"/>
      </font>
      <fill>
        <patternFill>
          <bgColor rgb="FFF4C7CF"/>
        </patternFill>
      </fill>
    </dxf>
    <dxf>
      <font>
        <name val="Arial"/>
        <charset val="1"/>
        <family val="0"/>
        <b val="1"/>
        <color rgb="FF1E6B3A"/>
        <sz val="10"/>
      </font>
      <fill>
        <patternFill>
          <bgColor rgb="FFDCEFE3"/>
        </patternFill>
      </fill>
    </dxf>
    <dxf>
      <font>
        <name val="Arial"/>
        <charset val="1"/>
        <family val="0"/>
        <b val="1"/>
        <color rgb="FF7A5200"/>
        <sz val="10"/>
      </font>
      <fill>
        <patternFill>
          <bgColor rgb="FFFFF1C7"/>
        </patternFill>
      </fill>
    </dxf>
    <dxf>
      <fill>
        <patternFill patternType="solid">
          <fgColor rgb="FFFFF1C7"/>
          <bgColor rgb="FF000000"/>
        </patternFill>
      </fill>
    </dxf>
    <dxf>
      <fill>
        <patternFill patternType="solid">
          <fgColor rgb="FF7A52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E1630"/>
      <rgbColor rgb="FF1E6B3A"/>
      <rgbColor rgb="FF000080"/>
      <rgbColor rgb="FF808000"/>
      <rgbColor rgb="FF800080"/>
      <rgbColor rgb="FF008080"/>
      <rgbColor rgb="FFCBD3CE"/>
      <rgbColor rgb="FF808080"/>
      <rgbColor rgb="FF9999FF"/>
      <rgbColor rgb="FFB51D3A"/>
      <rgbColor rgb="FFFFF1C7"/>
      <rgbColor rgb="FFF3F5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3"/>
      <rgbColor rgb="FFFFFF99"/>
      <rgbColor rgb="FF99CCFF"/>
      <rgbColor rgb="FFFF99CC"/>
      <rgbColor rgb="FFCC99FF"/>
      <rgbColor rgb="FFF4C7CF"/>
      <rgbColor rgb="FF3366FF"/>
      <rgbColor rgb="FF33CCCC"/>
      <rgbColor rgb="FF99CC00"/>
      <rgbColor rgb="FFFFCC00"/>
      <rgbColor rgb="FFFF9900"/>
      <rgbColor rgb="FFFF6600"/>
      <rgbColor rgb="FF526059"/>
      <rgbColor rgb="FF8A948E"/>
      <rgbColor rgb="FF003366"/>
      <rgbColor rgb="FF339966"/>
      <rgbColor rgb="FF003300"/>
      <rgbColor rgb="FF333300"/>
      <rgbColor rgb="FF7A5200"/>
      <rgbColor rgb="FF993366"/>
      <rgbColor rgb="FF333399"/>
      <rgbColor rgb="FF1921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1618560</xdr:colOff>
      <xdr:row>3</xdr:row>
      <xdr:rowOff>113400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161856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lubpilot.au/resources/gym-staff-roster-template" TargetMode="External"/><Relationship Id="rId2" Type="http://schemas.openxmlformats.org/officeDocument/2006/relationships/hyperlink" Target="https://clubpilot.au/app/start-trial?source=resources/gym-staff-roster-template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1D3A"/>
    <pageSetUpPr fitToPage="true"/>
  </sheetPr>
  <dimension ref="B6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3" min="3" style="1" width="86"/>
  </cols>
  <sheetData>
    <row r="6" customFormat="false" ht="26.8" hidden="false" customHeight="false" outlineLevel="0" collapsed="false">
      <c r="B6" s="2" t="s">
        <v>0</v>
      </c>
    </row>
    <row r="7" customFormat="false" ht="15" hidden="false" customHeight="false" outlineLevel="0" collapsed="false">
      <c r="B7" s="3" t="s">
        <v>1</v>
      </c>
    </row>
    <row r="9" customFormat="false" ht="24" hidden="false" customHeight="true" outlineLevel="0" collapsed="false">
      <c r="B9" s="4" t="s">
        <v>2</v>
      </c>
      <c r="C9" s="4"/>
    </row>
    <row r="10" customFormat="false" ht="15" hidden="false" customHeight="false" outlineLevel="0" collapsed="false">
      <c r="B10" s="4"/>
      <c r="C10" s="4"/>
    </row>
    <row r="12" customFormat="false" ht="15" hidden="false" customHeight="false" outlineLevel="0" collapsed="false">
      <c r="B12" s="5" t="s">
        <v>3</v>
      </c>
    </row>
    <row r="13" customFormat="false" ht="30" hidden="false" customHeight="true" outlineLevel="0" collapsed="false">
      <c r="B13" s="6" t="s">
        <v>4</v>
      </c>
      <c r="C13" s="7" t="s">
        <v>5</v>
      </c>
    </row>
    <row r="14" customFormat="false" ht="30" hidden="false" customHeight="true" outlineLevel="0" collapsed="false">
      <c r="B14" s="6" t="s">
        <v>6</v>
      </c>
      <c r="C14" s="7" t="s">
        <v>7</v>
      </c>
    </row>
    <row r="15" customFormat="false" ht="30" hidden="false" customHeight="true" outlineLevel="0" collapsed="false">
      <c r="B15" s="6" t="s">
        <v>8</v>
      </c>
      <c r="C15" s="7" t="s">
        <v>9</v>
      </c>
    </row>
    <row r="16" customFormat="false" ht="30" hidden="false" customHeight="true" outlineLevel="0" collapsed="false">
      <c r="B16" s="6" t="s">
        <v>10</v>
      </c>
      <c r="C16" s="7" t="s">
        <v>11</v>
      </c>
    </row>
    <row r="17" customFormat="false" ht="15" hidden="false" customHeight="true" outlineLevel="0" collapsed="false">
      <c r="B17" s="6" t="s">
        <v>12</v>
      </c>
      <c r="C17" s="7" t="s">
        <v>13</v>
      </c>
    </row>
    <row r="19" customFormat="false" ht="15" hidden="false" customHeight="false" outlineLevel="0" collapsed="false">
      <c r="B19" s="5" t="s">
        <v>14</v>
      </c>
    </row>
    <row r="20" customFormat="false" ht="30" hidden="false" customHeight="true" outlineLevel="0" collapsed="false">
      <c r="B20" s="6" t="s">
        <v>15</v>
      </c>
      <c r="C20" s="7" t="s">
        <v>16</v>
      </c>
    </row>
    <row r="21" customFormat="false" ht="30" hidden="false" customHeight="true" outlineLevel="0" collapsed="false">
      <c r="B21" s="6" t="s">
        <v>17</v>
      </c>
      <c r="C21" s="7" t="s">
        <v>18</v>
      </c>
    </row>
    <row r="22" customFormat="false" ht="15" hidden="false" customHeight="true" outlineLevel="0" collapsed="false">
      <c r="B22" s="6" t="s">
        <v>19</v>
      </c>
      <c r="C22" s="7" t="s">
        <v>20</v>
      </c>
    </row>
    <row r="23" customFormat="false" ht="30" hidden="false" customHeight="true" outlineLevel="0" collapsed="false">
      <c r="B23" s="6" t="s">
        <v>21</v>
      </c>
      <c r="C23" s="7" t="s">
        <v>22</v>
      </c>
    </row>
    <row r="25" customFormat="false" ht="15" hidden="false" customHeight="false" outlineLevel="0" collapsed="false">
      <c r="B25" s="5" t="s">
        <v>23</v>
      </c>
    </row>
    <row r="26" customFormat="false" ht="15" hidden="false" customHeight="true" outlineLevel="0" collapsed="false">
      <c r="B26" s="8" t="s">
        <v>24</v>
      </c>
      <c r="C26" s="7" t="s">
        <v>25</v>
      </c>
    </row>
    <row r="27" customFormat="false" ht="15" hidden="false" customHeight="true" outlineLevel="0" collapsed="false">
      <c r="B27" s="9" t="s">
        <v>26</v>
      </c>
      <c r="C27" s="7" t="s">
        <v>27</v>
      </c>
    </row>
    <row r="28" customFormat="false" ht="15" hidden="false" customHeight="true" outlineLevel="0" collapsed="false">
      <c r="B28" s="10" t="s">
        <v>28</v>
      </c>
      <c r="C28" s="7" t="s">
        <v>29</v>
      </c>
    </row>
    <row r="30" customFormat="false" ht="30" hidden="false" customHeight="true" outlineLevel="0" collapsed="false">
      <c r="B30" s="6" t="s">
        <v>30</v>
      </c>
      <c r="C30" s="7" t="s">
        <v>31</v>
      </c>
    </row>
    <row r="31" customFormat="false" ht="30" hidden="false" customHeight="true" outlineLevel="0" collapsed="false">
      <c r="B31" s="6" t="s">
        <v>32</v>
      </c>
      <c r="C31" s="7" t="s">
        <v>33</v>
      </c>
    </row>
    <row r="32" customFormat="false" ht="15" hidden="false" customHeight="true" outlineLevel="0" collapsed="false">
      <c r="B32" s="6" t="s">
        <v>34</v>
      </c>
      <c r="C32" s="11" t="s">
        <v>35</v>
      </c>
    </row>
  </sheetData>
  <mergeCells count="1">
    <mergeCell ref="B9:C10"/>
  </mergeCells>
  <hyperlinks>
    <hyperlink ref="B7" r:id="rId1" display="Free template from ClubPilot: clubpilot.au/resources"/>
    <hyperlink ref="C32" r:id="rId2" display="Start a 30-day free trial at clubpilot.au. No card required.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&amp;LClubPilot gym staff roster | clubpilot.au/resources&amp;RPage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211D"/>
    <pageSetUpPr fitToPage="true"/>
  </sheetPr>
  <dimension ref="A1:L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7"/>
    <col collapsed="false" customWidth="true" hidden="false" outlineLevel="0" max="3" min="3" style="1" width="12"/>
    <col collapsed="false" customWidth="true" hidden="false" outlineLevel="0" max="4" min="4" style="1" width="24"/>
    <col collapsed="false" customWidth="true" hidden="false" outlineLevel="0" max="5" min="5" style="1" width="22"/>
    <col collapsed="false" customWidth="true" hidden="false" outlineLevel="0" max="8" min="6" style="1" width="11"/>
    <col collapsed="false" customWidth="true" hidden="false" outlineLevel="0" max="9" min="9" style="1" width="10"/>
    <col collapsed="false" customWidth="true" hidden="false" outlineLevel="0" max="10" min="10" style="1" width="9"/>
    <col collapsed="false" customWidth="true" hidden="false" outlineLevel="0" max="11" min="11" style="1" width="13"/>
    <col collapsed="false" customWidth="true" hidden="false" outlineLevel="0" max="12" min="12" style="1" width="30"/>
  </cols>
  <sheetData>
    <row r="1" customFormat="false" ht="39.75" hidden="false" customHeight="true" outlineLevel="0" collapsed="false">
      <c r="A1" s="12" t="s">
        <v>36</v>
      </c>
      <c r="B1" s="12" t="s">
        <v>37</v>
      </c>
      <c r="C1" s="13" t="s">
        <v>38</v>
      </c>
      <c r="D1" s="12" t="s">
        <v>39</v>
      </c>
      <c r="E1" s="13" t="s">
        <v>40</v>
      </c>
      <c r="F1" s="12" t="s">
        <v>41</v>
      </c>
      <c r="G1" s="12" t="s">
        <v>42</v>
      </c>
      <c r="H1" s="12" t="s">
        <v>43</v>
      </c>
      <c r="I1" s="13" t="s">
        <v>44</v>
      </c>
      <c r="J1" s="13" t="s">
        <v>45</v>
      </c>
      <c r="K1" s="13" t="s">
        <v>46</v>
      </c>
      <c r="L1" s="12" t="s">
        <v>47</v>
      </c>
    </row>
    <row r="2" customFormat="false" ht="15" hidden="false" customHeight="false" outlineLevel="0" collapsed="false">
      <c r="A2" s="14" t="s">
        <v>48</v>
      </c>
      <c r="B2" s="14" t="s">
        <v>49</v>
      </c>
      <c r="C2" s="15" t="n">
        <f aca="false">IF($B2="","",Lists!$H$2+MATCH($B2,Lists!$A$2:$A$8,0)-1)</f>
        <v>46321</v>
      </c>
      <c r="D2" s="14" t="s">
        <v>50</v>
      </c>
      <c r="E2" s="16" t="str">
        <f aca="false">IF($D2="","",IFERROR(INDEX(Staff!$B$2:$B$101,MATCH($D2,Staff!$A$2:$A$101,0)),"Not on Staff list"))</f>
        <v>Club manager</v>
      </c>
      <c r="F2" s="17" t="n">
        <v>0.375</v>
      </c>
      <c r="G2" s="17" t="n">
        <v>0.729166666666667</v>
      </c>
      <c r="H2" s="18" t="n">
        <v>30</v>
      </c>
      <c r="I2" s="16" t="str">
        <f aca="false">IF($D2="","",IFERROR(INDEX(Staff!$G$2:$G$101,MATCH($D2,Staff!$A$2:$A$101,0)),"No"))</f>
        <v>Yes</v>
      </c>
      <c r="J2" s="19" t="n">
        <f aca="false">IF(OR($F2="",$G2=""),"",MAX(0,MOD($G2-$F2,1)*24-N($H2)/60))</f>
        <v>8</v>
      </c>
      <c r="K2" s="16" t="str">
        <f aca="false">IF(OR($A2="",$B2="",$F2=""),"",IF(COUNTIFS($A$2:$A$301,$A2,$B$2:$B$301,$B2,$I$2:$I$301,"Yes",$F$2:$F$301,"&lt;="&amp;$F2,$G$2:$G$301,"&gt;"&amp;$F2)&gt;0,"Yes","GAP"))</f>
        <v>Yes</v>
      </c>
      <c r="L2" s="14"/>
    </row>
    <row r="3" customFormat="false" ht="15" hidden="false" customHeight="false" outlineLevel="0" collapsed="false">
      <c r="A3" s="14" t="s">
        <v>48</v>
      </c>
      <c r="B3" s="14" t="s">
        <v>49</v>
      </c>
      <c r="C3" s="15" t="n">
        <f aca="false">IF($B3="","",Lists!$H$2+MATCH($B3,Lists!$A$2:$A$8,0)-1)</f>
        <v>46321</v>
      </c>
      <c r="D3" s="14" t="s">
        <v>51</v>
      </c>
      <c r="E3" s="16" t="str">
        <f aca="false">IF($D3="","",IFERROR(INDEX(Staff!$B$2:$B$101,MATCH($D3,Staff!$A$2:$A$101,0)),"Not on Staff list"))</f>
        <v>Front desk</v>
      </c>
      <c r="F3" s="17" t="n">
        <v>0.229166666666667</v>
      </c>
      <c r="G3" s="17" t="n">
        <v>0.5625</v>
      </c>
      <c r="H3" s="18" t="n">
        <v>30</v>
      </c>
      <c r="I3" s="16" t="str">
        <f aca="false">IF($D3="","",IFERROR(INDEX(Staff!$G$2:$G$101,MATCH($D3,Staff!$A$2:$A$101,0)),"No"))</f>
        <v>Yes</v>
      </c>
      <c r="J3" s="19" t="n">
        <f aca="false">IF(OR($F3="",$G3=""),"",MAX(0,MOD($G3-$F3,1)*24-N($H3)/60))</f>
        <v>7.5</v>
      </c>
      <c r="K3" s="16" t="str">
        <f aca="false">IF(OR($A3="",$B3="",$F3=""),"",IF(COUNTIFS($A$2:$A$301,$A3,$B$2:$B$301,$B3,$I$2:$I$301,"Yes",$F$2:$F$301,"&lt;="&amp;$F3,$G$2:$G$301,"&gt;"&amp;$F3)&gt;0,"Yes","GAP"))</f>
        <v>Yes</v>
      </c>
      <c r="L3" s="14"/>
    </row>
    <row r="4" customFormat="false" ht="15" hidden="false" customHeight="false" outlineLevel="0" collapsed="false">
      <c r="A4" s="14" t="s">
        <v>48</v>
      </c>
      <c r="B4" s="14" t="s">
        <v>49</v>
      </c>
      <c r="C4" s="15" t="n">
        <f aca="false">IF($B4="","",Lists!$H$2+MATCH($B4,Lists!$A$2:$A$8,0)-1)</f>
        <v>46321</v>
      </c>
      <c r="D4" s="14" t="s">
        <v>52</v>
      </c>
      <c r="E4" s="16" t="str">
        <f aca="false">IF($D4="","",IFERROR(INDEX(Staff!$B$2:$B$101,MATCH($D4,Staff!$A$2:$A$101,0)),"Not on Staff list"))</f>
        <v>Front desk</v>
      </c>
      <c r="F4" s="17" t="n">
        <v>0.541666666666667</v>
      </c>
      <c r="G4" s="17" t="n">
        <v>0.875</v>
      </c>
      <c r="H4" s="18" t="n">
        <v>30</v>
      </c>
      <c r="I4" s="16" t="str">
        <f aca="false">IF($D4="","",IFERROR(INDEX(Staff!$G$2:$G$101,MATCH($D4,Staff!$A$2:$A$101,0)),"No"))</f>
        <v>No</v>
      </c>
      <c r="J4" s="19" t="n">
        <f aca="false">IF(OR($F4="",$G4=""),"",MAX(0,MOD($G4-$F4,1)*24-N($H4)/60))</f>
        <v>7.5</v>
      </c>
      <c r="K4" s="16" t="str">
        <f aca="false">IF(OR($A4="",$B4="",$F4=""),"",IF(COUNTIFS($A$2:$A$301,$A4,$B$2:$B$301,$B4,$I$2:$I$301,"Yes",$F$2:$F$301,"&lt;="&amp;$F4,$G$2:$G$301,"&gt;"&amp;$F4)&gt;0,"Yes","GAP"))</f>
        <v>Yes</v>
      </c>
      <c r="L4" s="14"/>
    </row>
    <row r="5" customFormat="false" ht="15" hidden="false" customHeight="false" outlineLevel="0" collapsed="false">
      <c r="A5" s="14" t="s">
        <v>48</v>
      </c>
      <c r="B5" s="14" t="s">
        <v>49</v>
      </c>
      <c r="C5" s="15" t="n">
        <f aca="false">IF($B5="","",Lists!$H$2+MATCH($B5,Lists!$A$2:$A$8,0)-1)</f>
        <v>46321</v>
      </c>
      <c r="D5" s="14" t="s">
        <v>53</v>
      </c>
      <c r="E5" s="16" t="str">
        <f aca="false">IF($D5="","",IFERROR(INDEX(Staff!$B$2:$B$101,MATCH($D5,Staff!$A$2:$A$101,0)),"Not on Staff list"))</f>
        <v>Personal trainer</v>
      </c>
      <c r="F5" s="17" t="n">
        <v>0.25</v>
      </c>
      <c r="G5" s="17" t="n">
        <v>0.416666666666667</v>
      </c>
      <c r="H5" s="18" t="n">
        <v>0</v>
      </c>
      <c r="I5" s="16" t="str">
        <f aca="false">IF($D5="","",IFERROR(INDEX(Staff!$G$2:$G$101,MATCH($D5,Staff!$A$2:$A$101,0)),"No"))</f>
        <v>Yes</v>
      </c>
      <c r="J5" s="19" t="n">
        <f aca="false">IF(OR($F5="",$G5=""),"",MAX(0,MOD($G5-$F5,1)*24-N($H5)/60))</f>
        <v>4</v>
      </c>
      <c r="K5" s="16" t="str">
        <f aca="false">IF(OR($A5="",$B5="",$F5=""),"",IF(COUNTIFS($A$2:$A$301,$A5,$B$2:$B$301,$B5,$I$2:$I$301,"Yes",$F$2:$F$301,"&lt;="&amp;$F5,$G$2:$G$301,"&gt;"&amp;$F5)&gt;0,"Yes","GAP"))</f>
        <v>Yes</v>
      </c>
      <c r="L5" s="14"/>
    </row>
    <row r="6" customFormat="false" ht="15" hidden="false" customHeight="false" outlineLevel="0" collapsed="false">
      <c r="A6" s="14" t="s">
        <v>48</v>
      </c>
      <c r="B6" s="14" t="s">
        <v>54</v>
      </c>
      <c r="C6" s="15" t="n">
        <f aca="false">IF($B6="","",Lists!$H$2+MATCH($B6,Lists!$A$2:$A$8,0)-1)</f>
        <v>46322</v>
      </c>
      <c r="D6" s="14" t="s">
        <v>50</v>
      </c>
      <c r="E6" s="16" t="str">
        <f aca="false">IF($D6="","",IFERROR(INDEX(Staff!$B$2:$B$101,MATCH($D6,Staff!$A$2:$A$101,0)),"Not on Staff list"))</f>
        <v>Club manager</v>
      </c>
      <c r="F6" s="17" t="n">
        <v>0.375</v>
      </c>
      <c r="G6" s="17" t="n">
        <v>0.729166666666667</v>
      </c>
      <c r="H6" s="18" t="n">
        <v>30</v>
      </c>
      <c r="I6" s="16" t="str">
        <f aca="false">IF($D6="","",IFERROR(INDEX(Staff!$G$2:$G$101,MATCH($D6,Staff!$A$2:$A$101,0)),"No"))</f>
        <v>Yes</v>
      </c>
      <c r="J6" s="19" t="n">
        <f aca="false">IF(OR($F6="",$G6=""),"",MAX(0,MOD($G6-$F6,1)*24-N($H6)/60))</f>
        <v>8</v>
      </c>
      <c r="K6" s="16" t="str">
        <f aca="false">IF(OR($A6="",$B6="",$F6=""),"",IF(COUNTIFS($A$2:$A$301,$A6,$B$2:$B$301,$B6,$I$2:$I$301,"Yes",$F$2:$F$301,"&lt;="&amp;$F6,$G$2:$G$301,"&gt;"&amp;$F6)&gt;0,"Yes","GAP"))</f>
        <v>Yes</v>
      </c>
      <c r="L6" s="14"/>
    </row>
    <row r="7" customFormat="false" ht="15" hidden="false" customHeight="false" outlineLevel="0" collapsed="false">
      <c r="A7" s="14" t="s">
        <v>48</v>
      </c>
      <c r="B7" s="14" t="s">
        <v>54</v>
      </c>
      <c r="C7" s="15" t="n">
        <f aca="false">IF($B7="","",Lists!$H$2+MATCH($B7,Lists!$A$2:$A$8,0)-1)</f>
        <v>46322</v>
      </c>
      <c r="D7" s="14" t="s">
        <v>51</v>
      </c>
      <c r="E7" s="16" t="str">
        <f aca="false">IF($D7="","",IFERROR(INDEX(Staff!$B$2:$B$101,MATCH($D7,Staff!$A$2:$A$101,0)),"Not on Staff list"))</f>
        <v>Front desk</v>
      </c>
      <c r="F7" s="17" t="n">
        <v>0.229166666666667</v>
      </c>
      <c r="G7" s="17" t="n">
        <v>0.5625</v>
      </c>
      <c r="H7" s="18" t="n">
        <v>30</v>
      </c>
      <c r="I7" s="16" t="str">
        <f aca="false">IF($D7="","",IFERROR(INDEX(Staff!$G$2:$G$101,MATCH($D7,Staff!$A$2:$A$101,0)),"No"))</f>
        <v>Yes</v>
      </c>
      <c r="J7" s="19" t="n">
        <f aca="false">IF(OR($F7="",$G7=""),"",MAX(0,MOD($G7-$F7,1)*24-N($H7)/60))</f>
        <v>7.5</v>
      </c>
      <c r="K7" s="16" t="str">
        <f aca="false">IF(OR($A7="",$B7="",$F7=""),"",IF(COUNTIFS($A$2:$A$301,$A7,$B$2:$B$301,$B7,$I$2:$I$301,"Yes",$F$2:$F$301,"&lt;="&amp;$F7,$G$2:$G$301,"&gt;"&amp;$F7)&gt;0,"Yes","GAP"))</f>
        <v>Yes</v>
      </c>
      <c r="L7" s="14"/>
    </row>
    <row r="8" customFormat="false" ht="15" hidden="false" customHeight="false" outlineLevel="0" collapsed="false">
      <c r="A8" s="14" t="s">
        <v>48</v>
      </c>
      <c r="B8" s="14" t="s">
        <v>54</v>
      </c>
      <c r="C8" s="15" t="n">
        <f aca="false">IF($B8="","",Lists!$H$2+MATCH($B8,Lists!$A$2:$A$8,0)-1)</f>
        <v>46322</v>
      </c>
      <c r="D8" s="14" t="s">
        <v>52</v>
      </c>
      <c r="E8" s="16" t="str">
        <f aca="false">IF($D8="","",IFERROR(INDEX(Staff!$B$2:$B$101,MATCH($D8,Staff!$A$2:$A$101,0)),"Not on Staff list"))</f>
        <v>Front desk</v>
      </c>
      <c r="F8" s="17" t="n">
        <v>0.541666666666667</v>
      </c>
      <c r="G8" s="17" t="n">
        <v>0.875</v>
      </c>
      <c r="H8" s="18" t="n">
        <v>30</v>
      </c>
      <c r="I8" s="16" t="str">
        <f aca="false">IF($D8="","",IFERROR(INDEX(Staff!$G$2:$G$101,MATCH($D8,Staff!$A$2:$A$101,0)),"No"))</f>
        <v>No</v>
      </c>
      <c r="J8" s="19" t="n">
        <f aca="false">IF(OR($F8="",$G8=""),"",MAX(0,MOD($G8-$F8,1)*24-N($H8)/60))</f>
        <v>7.5</v>
      </c>
      <c r="K8" s="16" t="str">
        <f aca="false">IF(OR($A8="",$B8="",$F8=""),"",IF(COUNTIFS($A$2:$A$301,$A8,$B$2:$B$301,$B8,$I$2:$I$301,"Yes",$F$2:$F$301,"&lt;="&amp;$F8,$G$2:$G$301,"&gt;"&amp;$F8)&gt;0,"Yes","GAP"))</f>
        <v>Yes</v>
      </c>
      <c r="L8" s="14"/>
    </row>
    <row r="9" customFormat="false" ht="15" hidden="false" customHeight="false" outlineLevel="0" collapsed="false">
      <c r="A9" s="14" t="s">
        <v>48</v>
      </c>
      <c r="B9" s="14" t="s">
        <v>54</v>
      </c>
      <c r="C9" s="15" t="n">
        <f aca="false">IF($B9="","",Lists!$H$2+MATCH($B9,Lists!$A$2:$A$8,0)-1)</f>
        <v>46322</v>
      </c>
      <c r="D9" s="14" t="s">
        <v>53</v>
      </c>
      <c r="E9" s="16" t="str">
        <f aca="false">IF($D9="","",IFERROR(INDEX(Staff!$B$2:$B$101,MATCH($D9,Staff!$A$2:$A$101,0)),"Not on Staff list"))</f>
        <v>Personal trainer</v>
      </c>
      <c r="F9" s="17" t="n">
        <v>0.25</v>
      </c>
      <c r="G9" s="17" t="n">
        <v>0.416666666666667</v>
      </c>
      <c r="H9" s="18" t="n">
        <v>0</v>
      </c>
      <c r="I9" s="16" t="str">
        <f aca="false">IF($D9="","",IFERROR(INDEX(Staff!$G$2:$G$101,MATCH($D9,Staff!$A$2:$A$101,0)),"No"))</f>
        <v>Yes</v>
      </c>
      <c r="J9" s="19" t="n">
        <f aca="false">IF(OR($F9="",$G9=""),"",MAX(0,MOD($G9-$F9,1)*24-N($H9)/60))</f>
        <v>4</v>
      </c>
      <c r="K9" s="16" t="str">
        <f aca="false">IF(OR($A9="",$B9="",$F9=""),"",IF(COUNTIFS($A$2:$A$301,$A9,$B$2:$B$301,$B9,$I$2:$I$301,"Yes",$F$2:$F$301,"&lt;="&amp;$F9,$G$2:$G$301,"&gt;"&amp;$F9)&gt;0,"Yes","GAP"))</f>
        <v>Yes</v>
      </c>
      <c r="L9" s="14"/>
    </row>
    <row r="10" customFormat="false" ht="15" hidden="false" customHeight="false" outlineLevel="0" collapsed="false">
      <c r="A10" s="14" t="s">
        <v>48</v>
      </c>
      <c r="B10" s="14" t="s">
        <v>55</v>
      </c>
      <c r="C10" s="15" t="n">
        <f aca="false">IF($B10="","",Lists!$H$2+MATCH($B10,Lists!$A$2:$A$8,0)-1)</f>
        <v>46323</v>
      </c>
      <c r="D10" s="14" t="s">
        <v>50</v>
      </c>
      <c r="E10" s="16" t="str">
        <f aca="false">IF($D10="","",IFERROR(INDEX(Staff!$B$2:$B$101,MATCH($D10,Staff!$A$2:$A$101,0)),"Not on Staff list"))</f>
        <v>Club manager</v>
      </c>
      <c r="F10" s="17" t="n">
        <v>0.375</v>
      </c>
      <c r="G10" s="17" t="n">
        <v>0.729166666666667</v>
      </c>
      <c r="H10" s="18" t="n">
        <v>30</v>
      </c>
      <c r="I10" s="16" t="str">
        <f aca="false">IF($D10="","",IFERROR(INDEX(Staff!$G$2:$G$101,MATCH($D10,Staff!$A$2:$A$101,0)),"No"))</f>
        <v>Yes</v>
      </c>
      <c r="J10" s="19" t="n">
        <f aca="false">IF(OR($F10="",$G10=""),"",MAX(0,MOD($G10-$F10,1)*24-N($H10)/60))</f>
        <v>8</v>
      </c>
      <c r="K10" s="16" t="str">
        <f aca="false">IF(OR($A10="",$B10="",$F10=""),"",IF(COUNTIFS($A$2:$A$301,$A10,$B$2:$B$301,$B10,$I$2:$I$301,"Yes",$F$2:$F$301,"&lt;="&amp;$F10,$G$2:$G$301,"&gt;"&amp;$F10)&gt;0,"Yes","GAP"))</f>
        <v>Yes</v>
      </c>
      <c r="L10" s="14"/>
    </row>
    <row r="11" customFormat="false" ht="15" hidden="false" customHeight="false" outlineLevel="0" collapsed="false">
      <c r="A11" s="14" t="s">
        <v>48</v>
      </c>
      <c r="B11" s="14" t="s">
        <v>55</v>
      </c>
      <c r="C11" s="15" t="n">
        <f aca="false">IF($B11="","",Lists!$H$2+MATCH($B11,Lists!$A$2:$A$8,0)-1)</f>
        <v>46323</v>
      </c>
      <c r="D11" s="14" t="s">
        <v>51</v>
      </c>
      <c r="E11" s="16" t="str">
        <f aca="false">IF($D11="","",IFERROR(INDEX(Staff!$B$2:$B$101,MATCH($D11,Staff!$A$2:$A$101,0)),"Not on Staff list"))</f>
        <v>Front desk</v>
      </c>
      <c r="F11" s="17" t="n">
        <v>0.229166666666667</v>
      </c>
      <c r="G11" s="17" t="n">
        <v>0.5625</v>
      </c>
      <c r="H11" s="18" t="n">
        <v>30</v>
      </c>
      <c r="I11" s="16" t="str">
        <f aca="false">IF($D11="","",IFERROR(INDEX(Staff!$G$2:$G$101,MATCH($D11,Staff!$A$2:$A$101,0)),"No"))</f>
        <v>Yes</v>
      </c>
      <c r="J11" s="19" t="n">
        <f aca="false">IF(OR($F11="",$G11=""),"",MAX(0,MOD($G11-$F11,1)*24-N($H11)/60))</f>
        <v>7.5</v>
      </c>
      <c r="K11" s="16" t="str">
        <f aca="false">IF(OR($A11="",$B11="",$F11=""),"",IF(COUNTIFS($A$2:$A$301,$A11,$B$2:$B$301,$B11,$I$2:$I$301,"Yes",$F$2:$F$301,"&lt;="&amp;$F11,$G$2:$G$301,"&gt;"&amp;$F11)&gt;0,"Yes","GAP"))</f>
        <v>Yes</v>
      </c>
      <c r="L11" s="14"/>
    </row>
    <row r="12" customFormat="false" ht="15" hidden="false" customHeight="false" outlineLevel="0" collapsed="false">
      <c r="A12" s="14" t="s">
        <v>48</v>
      </c>
      <c r="B12" s="14" t="s">
        <v>55</v>
      </c>
      <c r="C12" s="15" t="n">
        <f aca="false">IF($B12="","",Lists!$H$2+MATCH($B12,Lists!$A$2:$A$8,0)-1)</f>
        <v>46323</v>
      </c>
      <c r="D12" s="14" t="s">
        <v>52</v>
      </c>
      <c r="E12" s="16" t="str">
        <f aca="false">IF($D12="","",IFERROR(INDEX(Staff!$B$2:$B$101,MATCH($D12,Staff!$A$2:$A$101,0)),"Not on Staff list"))</f>
        <v>Front desk</v>
      </c>
      <c r="F12" s="17" t="n">
        <v>0.541666666666667</v>
      </c>
      <c r="G12" s="17" t="n">
        <v>0.875</v>
      </c>
      <c r="H12" s="18" t="n">
        <v>30</v>
      </c>
      <c r="I12" s="16" t="str">
        <f aca="false">IF($D12="","",IFERROR(INDEX(Staff!$G$2:$G$101,MATCH($D12,Staff!$A$2:$A$101,0)),"No"))</f>
        <v>No</v>
      </c>
      <c r="J12" s="19" t="n">
        <f aca="false">IF(OR($F12="",$G12=""),"",MAX(0,MOD($G12-$F12,1)*24-N($H12)/60))</f>
        <v>7.5</v>
      </c>
      <c r="K12" s="16" t="str">
        <f aca="false">IF(OR($A12="",$B12="",$F12=""),"",IF(COUNTIFS($A$2:$A$301,$A12,$B$2:$B$301,$B12,$I$2:$I$301,"Yes",$F$2:$F$301,"&lt;="&amp;$F12,$G$2:$G$301,"&gt;"&amp;$F12)&gt;0,"Yes","GAP"))</f>
        <v>Yes</v>
      </c>
      <c r="L12" s="14"/>
    </row>
    <row r="13" customFormat="false" ht="15" hidden="false" customHeight="false" outlineLevel="0" collapsed="false">
      <c r="A13" s="14" t="s">
        <v>48</v>
      </c>
      <c r="B13" s="14" t="s">
        <v>55</v>
      </c>
      <c r="C13" s="15" t="n">
        <f aca="false">IF($B13="","",Lists!$H$2+MATCH($B13,Lists!$A$2:$A$8,0)-1)</f>
        <v>46323</v>
      </c>
      <c r="D13" s="14" t="s">
        <v>53</v>
      </c>
      <c r="E13" s="16" t="str">
        <f aca="false">IF($D13="","",IFERROR(INDEX(Staff!$B$2:$B$101,MATCH($D13,Staff!$A$2:$A$101,0)),"Not on Staff list"))</f>
        <v>Personal trainer</v>
      </c>
      <c r="F13" s="17" t="n">
        <v>0.25</v>
      </c>
      <c r="G13" s="17" t="n">
        <v>0.416666666666667</v>
      </c>
      <c r="H13" s="18" t="n">
        <v>0</v>
      </c>
      <c r="I13" s="16" t="str">
        <f aca="false">IF($D13="","",IFERROR(INDEX(Staff!$G$2:$G$101,MATCH($D13,Staff!$A$2:$A$101,0)),"No"))</f>
        <v>Yes</v>
      </c>
      <c r="J13" s="19" t="n">
        <f aca="false">IF(OR($F13="",$G13=""),"",MAX(0,MOD($G13-$F13,1)*24-N($H13)/60))</f>
        <v>4</v>
      </c>
      <c r="K13" s="16" t="str">
        <f aca="false">IF(OR($A13="",$B13="",$F13=""),"",IF(COUNTIFS($A$2:$A$301,$A13,$B$2:$B$301,$B13,$I$2:$I$301,"Yes",$F$2:$F$301,"&lt;="&amp;$F13,$G$2:$G$301,"&gt;"&amp;$F13)&gt;0,"Yes","GAP"))</f>
        <v>Yes</v>
      </c>
      <c r="L13" s="14"/>
    </row>
    <row r="14" customFormat="false" ht="15" hidden="false" customHeight="false" outlineLevel="0" collapsed="false">
      <c r="A14" s="14" t="s">
        <v>48</v>
      </c>
      <c r="B14" s="14" t="s">
        <v>56</v>
      </c>
      <c r="C14" s="15" t="n">
        <f aca="false">IF($B14="","",Lists!$H$2+MATCH($B14,Lists!$A$2:$A$8,0)-1)</f>
        <v>46324</v>
      </c>
      <c r="D14" s="14" t="s">
        <v>50</v>
      </c>
      <c r="E14" s="16" t="str">
        <f aca="false">IF($D14="","",IFERROR(INDEX(Staff!$B$2:$B$101,MATCH($D14,Staff!$A$2:$A$101,0)),"Not on Staff list"))</f>
        <v>Club manager</v>
      </c>
      <c r="F14" s="17" t="n">
        <v>0.375</v>
      </c>
      <c r="G14" s="17" t="n">
        <v>0.729166666666667</v>
      </c>
      <c r="H14" s="18" t="n">
        <v>30</v>
      </c>
      <c r="I14" s="16" t="str">
        <f aca="false">IF($D14="","",IFERROR(INDEX(Staff!$G$2:$G$101,MATCH($D14,Staff!$A$2:$A$101,0)),"No"))</f>
        <v>Yes</v>
      </c>
      <c r="J14" s="19" t="n">
        <f aca="false">IF(OR($F14="",$G14=""),"",MAX(0,MOD($G14-$F14,1)*24-N($H14)/60))</f>
        <v>8</v>
      </c>
      <c r="K14" s="16" t="str">
        <f aca="false">IF(OR($A14="",$B14="",$F14=""),"",IF(COUNTIFS($A$2:$A$301,$A14,$B$2:$B$301,$B14,$I$2:$I$301,"Yes",$F$2:$F$301,"&lt;="&amp;$F14,$G$2:$G$301,"&gt;"&amp;$F14)&gt;0,"Yes","GAP"))</f>
        <v>Yes</v>
      </c>
      <c r="L14" s="14"/>
    </row>
    <row r="15" customFormat="false" ht="15" hidden="false" customHeight="false" outlineLevel="0" collapsed="false">
      <c r="A15" s="14" t="s">
        <v>48</v>
      </c>
      <c r="B15" s="14" t="s">
        <v>56</v>
      </c>
      <c r="C15" s="15" t="n">
        <f aca="false">IF($B15="","",Lists!$H$2+MATCH($B15,Lists!$A$2:$A$8,0)-1)</f>
        <v>46324</v>
      </c>
      <c r="D15" s="14" t="s">
        <v>51</v>
      </c>
      <c r="E15" s="16" t="str">
        <f aca="false">IF($D15="","",IFERROR(INDEX(Staff!$B$2:$B$101,MATCH($D15,Staff!$A$2:$A$101,0)),"Not on Staff list"))</f>
        <v>Front desk</v>
      </c>
      <c r="F15" s="17" t="n">
        <v>0.229166666666667</v>
      </c>
      <c r="G15" s="17" t="n">
        <v>0.5625</v>
      </c>
      <c r="H15" s="18" t="n">
        <v>30</v>
      </c>
      <c r="I15" s="16" t="str">
        <f aca="false">IF($D15="","",IFERROR(INDEX(Staff!$G$2:$G$101,MATCH($D15,Staff!$A$2:$A$101,0)),"No"))</f>
        <v>Yes</v>
      </c>
      <c r="J15" s="19" t="n">
        <f aca="false">IF(OR($F15="",$G15=""),"",MAX(0,MOD($G15-$F15,1)*24-N($H15)/60))</f>
        <v>7.5</v>
      </c>
      <c r="K15" s="16" t="str">
        <f aca="false">IF(OR($A15="",$B15="",$F15=""),"",IF(COUNTIFS($A$2:$A$301,$A15,$B$2:$B$301,$B15,$I$2:$I$301,"Yes",$F$2:$F$301,"&lt;="&amp;$F15,$G$2:$G$301,"&gt;"&amp;$F15)&gt;0,"Yes","GAP"))</f>
        <v>Yes</v>
      </c>
      <c r="L15" s="14"/>
    </row>
    <row r="16" customFormat="false" ht="15" hidden="false" customHeight="false" outlineLevel="0" collapsed="false">
      <c r="A16" s="14" t="s">
        <v>48</v>
      </c>
      <c r="B16" s="14" t="s">
        <v>56</v>
      </c>
      <c r="C16" s="15" t="n">
        <f aca="false">IF($B16="","",Lists!$H$2+MATCH($B16,Lists!$A$2:$A$8,0)-1)</f>
        <v>46324</v>
      </c>
      <c r="D16" s="14" t="s">
        <v>52</v>
      </c>
      <c r="E16" s="16" t="str">
        <f aca="false">IF($D16="","",IFERROR(INDEX(Staff!$B$2:$B$101,MATCH($D16,Staff!$A$2:$A$101,0)),"Not on Staff list"))</f>
        <v>Front desk</v>
      </c>
      <c r="F16" s="17" t="n">
        <v>0.541666666666667</v>
      </c>
      <c r="G16" s="17" t="n">
        <v>0.875</v>
      </c>
      <c r="H16" s="18" t="n">
        <v>30</v>
      </c>
      <c r="I16" s="16" t="str">
        <f aca="false">IF($D16="","",IFERROR(INDEX(Staff!$G$2:$G$101,MATCH($D16,Staff!$A$2:$A$101,0)),"No"))</f>
        <v>No</v>
      </c>
      <c r="J16" s="19" t="n">
        <f aca="false">IF(OR($F16="",$G16=""),"",MAX(0,MOD($G16-$F16,1)*24-N($H16)/60))</f>
        <v>7.5</v>
      </c>
      <c r="K16" s="16" t="str">
        <f aca="false">IF(OR($A16="",$B16="",$F16=""),"",IF(COUNTIFS($A$2:$A$301,$A16,$B$2:$B$301,$B16,$I$2:$I$301,"Yes",$F$2:$F$301,"&lt;="&amp;$F16,$G$2:$G$301,"&gt;"&amp;$F16)&gt;0,"Yes","GAP"))</f>
        <v>Yes</v>
      </c>
      <c r="L16" s="14"/>
    </row>
    <row r="17" customFormat="false" ht="15" hidden="false" customHeight="false" outlineLevel="0" collapsed="false">
      <c r="A17" s="14" t="s">
        <v>48</v>
      </c>
      <c r="B17" s="14" t="s">
        <v>56</v>
      </c>
      <c r="C17" s="15" t="n">
        <f aca="false">IF($B17="","",Lists!$H$2+MATCH($B17,Lists!$A$2:$A$8,0)-1)</f>
        <v>46324</v>
      </c>
      <c r="D17" s="14" t="s">
        <v>53</v>
      </c>
      <c r="E17" s="16" t="str">
        <f aca="false">IF($D17="","",IFERROR(INDEX(Staff!$B$2:$B$101,MATCH($D17,Staff!$A$2:$A$101,0)),"Not on Staff list"))</f>
        <v>Personal trainer</v>
      </c>
      <c r="F17" s="17" t="n">
        <v>0.25</v>
      </c>
      <c r="G17" s="17" t="n">
        <v>0.416666666666667</v>
      </c>
      <c r="H17" s="18" t="n">
        <v>0</v>
      </c>
      <c r="I17" s="16" t="str">
        <f aca="false">IF($D17="","",IFERROR(INDEX(Staff!$G$2:$G$101,MATCH($D17,Staff!$A$2:$A$101,0)),"No"))</f>
        <v>Yes</v>
      </c>
      <c r="J17" s="19" t="n">
        <f aca="false">IF(OR($F17="",$G17=""),"",MAX(0,MOD($G17-$F17,1)*24-N($H17)/60))</f>
        <v>4</v>
      </c>
      <c r="K17" s="16" t="str">
        <f aca="false">IF(OR($A17="",$B17="",$F17=""),"",IF(COUNTIFS($A$2:$A$301,$A17,$B$2:$B$301,$B17,$I$2:$I$301,"Yes",$F$2:$F$301,"&lt;="&amp;$F17,$G$2:$G$301,"&gt;"&amp;$F17)&gt;0,"Yes","GAP"))</f>
        <v>Yes</v>
      </c>
      <c r="L17" s="14"/>
    </row>
    <row r="18" customFormat="false" ht="15" hidden="false" customHeight="false" outlineLevel="0" collapsed="false">
      <c r="A18" s="14" t="s">
        <v>48</v>
      </c>
      <c r="B18" s="14" t="s">
        <v>57</v>
      </c>
      <c r="C18" s="15" t="n">
        <f aca="false">IF($B18="","",Lists!$H$2+MATCH($B18,Lists!$A$2:$A$8,0)-1)</f>
        <v>46325</v>
      </c>
      <c r="D18" s="14" t="s">
        <v>50</v>
      </c>
      <c r="E18" s="16" t="str">
        <f aca="false">IF($D18="","",IFERROR(INDEX(Staff!$B$2:$B$101,MATCH($D18,Staff!$A$2:$A$101,0)),"Not on Staff list"))</f>
        <v>Club manager</v>
      </c>
      <c r="F18" s="17" t="n">
        <v>0.375</v>
      </c>
      <c r="G18" s="17" t="n">
        <v>0.729166666666667</v>
      </c>
      <c r="H18" s="18" t="n">
        <v>30</v>
      </c>
      <c r="I18" s="16" t="str">
        <f aca="false">IF($D18="","",IFERROR(INDEX(Staff!$G$2:$G$101,MATCH($D18,Staff!$A$2:$A$101,0)),"No"))</f>
        <v>Yes</v>
      </c>
      <c r="J18" s="19" t="n">
        <f aca="false">IF(OR($F18="",$G18=""),"",MAX(0,MOD($G18-$F18,1)*24-N($H18)/60))</f>
        <v>8</v>
      </c>
      <c r="K18" s="16" t="str">
        <f aca="false">IF(OR($A18="",$B18="",$F18=""),"",IF(COUNTIFS($A$2:$A$301,$A18,$B$2:$B$301,$B18,$I$2:$I$301,"Yes",$F$2:$F$301,"&lt;="&amp;$F18,$G$2:$G$301,"&gt;"&amp;$F18)&gt;0,"Yes","GAP"))</f>
        <v>Yes</v>
      </c>
      <c r="L18" s="14"/>
    </row>
    <row r="19" customFormat="false" ht="15" hidden="false" customHeight="false" outlineLevel="0" collapsed="false">
      <c r="A19" s="14" t="s">
        <v>48</v>
      </c>
      <c r="B19" s="14" t="s">
        <v>57</v>
      </c>
      <c r="C19" s="15" t="n">
        <f aca="false">IF($B19="","",Lists!$H$2+MATCH($B19,Lists!$A$2:$A$8,0)-1)</f>
        <v>46325</v>
      </c>
      <c r="D19" s="14" t="s">
        <v>51</v>
      </c>
      <c r="E19" s="16" t="str">
        <f aca="false">IF($D19="","",IFERROR(INDEX(Staff!$B$2:$B$101,MATCH($D19,Staff!$A$2:$A$101,0)),"Not on Staff list"))</f>
        <v>Front desk</v>
      </c>
      <c r="F19" s="17" t="n">
        <v>0.229166666666667</v>
      </c>
      <c r="G19" s="17" t="n">
        <v>0.5625</v>
      </c>
      <c r="H19" s="18" t="n">
        <v>30</v>
      </c>
      <c r="I19" s="16" t="str">
        <f aca="false">IF($D19="","",IFERROR(INDEX(Staff!$G$2:$G$101,MATCH($D19,Staff!$A$2:$A$101,0)),"No"))</f>
        <v>Yes</v>
      </c>
      <c r="J19" s="19" t="n">
        <f aca="false">IF(OR($F19="",$G19=""),"",MAX(0,MOD($G19-$F19,1)*24-N($H19)/60))</f>
        <v>7.5</v>
      </c>
      <c r="K19" s="16" t="str">
        <f aca="false">IF(OR($A19="",$B19="",$F19=""),"",IF(COUNTIFS($A$2:$A$301,$A19,$B$2:$B$301,$B19,$I$2:$I$301,"Yes",$F$2:$F$301,"&lt;="&amp;$F19,$G$2:$G$301,"&gt;"&amp;$F19)&gt;0,"Yes","GAP"))</f>
        <v>Yes</v>
      </c>
      <c r="L19" s="14"/>
    </row>
    <row r="20" customFormat="false" ht="15" hidden="false" customHeight="false" outlineLevel="0" collapsed="false">
      <c r="A20" s="14" t="s">
        <v>48</v>
      </c>
      <c r="B20" s="14" t="s">
        <v>57</v>
      </c>
      <c r="C20" s="15" t="n">
        <f aca="false">IF($B20="","",Lists!$H$2+MATCH($B20,Lists!$A$2:$A$8,0)-1)</f>
        <v>46325</v>
      </c>
      <c r="D20" s="14" t="s">
        <v>52</v>
      </c>
      <c r="E20" s="16" t="str">
        <f aca="false">IF($D20="","",IFERROR(INDEX(Staff!$B$2:$B$101,MATCH($D20,Staff!$A$2:$A$101,0)),"Not on Staff list"))</f>
        <v>Front desk</v>
      </c>
      <c r="F20" s="17" t="n">
        <v>0.541666666666667</v>
      </c>
      <c r="G20" s="17" t="n">
        <v>0.875</v>
      </c>
      <c r="H20" s="18" t="n">
        <v>30</v>
      </c>
      <c r="I20" s="16" t="str">
        <f aca="false">IF($D20="","",IFERROR(INDEX(Staff!$G$2:$G$101,MATCH($D20,Staff!$A$2:$A$101,0)),"No"))</f>
        <v>No</v>
      </c>
      <c r="J20" s="19" t="n">
        <f aca="false">IF(OR($F20="",$G20=""),"",MAX(0,MOD($G20-$F20,1)*24-N($H20)/60))</f>
        <v>7.5</v>
      </c>
      <c r="K20" s="16" t="str">
        <f aca="false">IF(OR($A20="",$B20="",$F20=""),"",IF(COUNTIFS($A$2:$A$301,$A20,$B$2:$B$301,$B20,$I$2:$I$301,"Yes",$F$2:$F$301,"&lt;="&amp;$F20,$G$2:$G$301,"&gt;"&amp;$F20)&gt;0,"Yes","GAP"))</f>
        <v>Yes</v>
      </c>
      <c r="L20" s="14"/>
    </row>
    <row r="21" customFormat="false" ht="15" hidden="false" customHeight="false" outlineLevel="0" collapsed="false">
      <c r="A21" s="14" t="s">
        <v>48</v>
      </c>
      <c r="B21" s="14" t="s">
        <v>57</v>
      </c>
      <c r="C21" s="15" t="n">
        <f aca="false">IF($B21="","",Lists!$H$2+MATCH($B21,Lists!$A$2:$A$8,0)-1)</f>
        <v>46325</v>
      </c>
      <c r="D21" s="14" t="s">
        <v>53</v>
      </c>
      <c r="E21" s="16" t="str">
        <f aca="false">IF($D21="","",IFERROR(INDEX(Staff!$B$2:$B$101,MATCH($D21,Staff!$A$2:$A$101,0)),"Not on Staff list"))</f>
        <v>Personal trainer</v>
      </c>
      <c r="F21" s="17" t="n">
        <v>0.25</v>
      </c>
      <c r="G21" s="17" t="n">
        <v>0.416666666666667</v>
      </c>
      <c r="H21" s="18" t="n">
        <v>0</v>
      </c>
      <c r="I21" s="16" t="str">
        <f aca="false">IF($D21="","",IFERROR(INDEX(Staff!$G$2:$G$101,MATCH($D21,Staff!$A$2:$A$101,0)),"No"))</f>
        <v>Yes</v>
      </c>
      <c r="J21" s="19" t="n">
        <f aca="false">IF(OR($F21="",$G21=""),"",MAX(0,MOD($G21-$F21,1)*24-N($H21)/60))</f>
        <v>4</v>
      </c>
      <c r="K21" s="16" t="str">
        <f aca="false">IF(OR($A21="",$B21="",$F21=""),"",IF(COUNTIFS($A$2:$A$301,$A21,$B$2:$B$301,$B21,$I$2:$I$301,"Yes",$F$2:$F$301,"&lt;="&amp;$F21,$G$2:$G$301,"&gt;"&amp;$F21)&gt;0,"Yes","GAP"))</f>
        <v>Yes</v>
      </c>
      <c r="L21" s="14"/>
    </row>
    <row r="22" customFormat="false" ht="15" hidden="false" customHeight="false" outlineLevel="0" collapsed="false">
      <c r="A22" s="14" t="s">
        <v>48</v>
      </c>
      <c r="B22" s="14" t="s">
        <v>55</v>
      </c>
      <c r="C22" s="15" t="n">
        <f aca="false">IF($B22="","",Lists!$H$2+MATCH($B22,Lists!$A$2:$A$8,0)-1)</f>
        <v>46323</v>
      </c>
      <c r="D22" s="14" t="s">
        <v>58</v>
      </c>
      <c r="E22" s="16" t="str">
        <f aca="false">IF($D22="","",IFERROR(INDEX(Staff!$B$2:$B$101,MATCH($D22,Staff!$A$2:$A$101,0)),"Not on Staff list"))</f>
        <v>Group fitness instructor</v>
      </c>
      <c r="F22" s="17" t="n">
        <v>0.75</v>
      </c>
      <c r="G22" s="17" t="n">
        <v>0.791666666666667</v>
      </c>
      <c r="H22" s="18" t="n">
        <v>0</v>
      </c>
      <c r="I22" s="16" t="str">
        <f aca="false">IF($D22="","",IFERROR(INDEX(Staff!$G$2:$G$101,MATCH($D22,Staff!$A$2:$A$101,0)),"No"))</f>
        <v>No</v>
      </c>
      <c r="J22" s="19" t="n">
        <f aca="false">IF(OR($F22="",$G22=""),"",MAX(0,MOD($G22-$F22,1)*24-N($H22)/60))</f>
        <v>1</v>
      </c>
      <c r="K22" s="16" t="str">
        <f aca="false">IF(OR($A22="",$B22="",$F22=""),"",IF(COUNTIFS($A$2:$A$301,$A22,$B$2:$B$301,$B22,$I$2:$I$301,"Yes",$F$2:$F$301,"&lt;="&amp;$F22,$G$2:$G$301,"&gt;"&amp;$F22)&gt;0,"Yes","GAP"))</f>
        <v>GAP</v>
      </c>
      <c r="L22" s="14" t="s">
        <v>59</v>
      </c>
    </row>
    <row r="23" customFormat="false" ht="15" hidden="false" customHeight="false" outlineLevel="0" collapsed="false">
      <c r="A23" s="14" t="s">
        <v>48</v>
      </c>
      <c r="B23" s="14" t="s">
        <v>60</v>
      </c>
      <c r="C23" s="15" t="n">
        <f aca="false">IF($B23="","",Lists!$H$2+MATCH($B23,Lists!$A$2:$A$8,0)-1)</f>
        <v>46326</v>
      </c>
      <c r="D23" s="14" t="s">
        <v>52</v>
      </c>
      <c r="E23" s="16" t="str">
        <f aca="false">IF($D23="","",IFERROR(INDEX(Staff!$B$2:$B$101,MATCH($D23,Staff!$A$2:$A$101,0)),"Not on Staff list"))</f>
        <v>Front desk</v>
      </c>
      <c r="F23" s="17" t="n">
        <v>0.291666666666667</v>
      </c>
      <c r="G23" s="17" t="n">
        <v>0.541666666666667</v>
      </c>
      <c r="H23" s="18" t="n">
        <v>0</v>
      </c>
      <c r="I23" s="16" t="str">
        <f aca="false">IF($D23="","",IFERROR(INDEX(Staff!$G$2:$G$101,MATCH($D23,Staff!$A$2:$A$101,0)),"No"))</f>
        <v>No</v>
      </c>
      <c r="J23" s="19" t="n">
        <f aca="false">IF(OR($F23="",$G23=""),"",MAX(0,MOD($G23-$F23,1)*24-N($H23)/60))</f>
        <v>6</v>
      </c>
      <c r="K23" s="16" t="str">
        <f aca="false">IF(OR($A23="",$B23="",$F23=""),"",IF(COUNTIFS($A$2:$A$301,$A23,$B$2:$B$301,$B23,$I$2:$I$301,"Yes",$F$2:$F$301,"&lt;="&amp;$F23,$G$2:$G$301,"&gt;"&amp;$F23)&gt;0,"Yes","GAP"))</f>
        <v>GAP</v>
      </c>
      <c r="L23" s="14" t="s">
        <v>61</v>
      </c>
    </row>
    <row r="24" customFormat="false" ht="15" hidden="false" customHeight="false" outlineLevel="0" collapsed="false">
      <c r="A24" s="14" t="s">
        <v>48</v>
      </c>
      <c r="B24" s="14" t="s">
        <v>62</v>
      </c>
      <c r="C24" s="15" t="n">
        <f aca="false">IF($B24="","",Lists!$H$2+MATCH($B24,Lists!$A$2:$A$8,0)-1)</f>
        <v>46327</v>
      </c>
      <c r="D24" s="14" t="s">
        <v>51</v>
      </c>
      <c r="E24" s="16" t="str">
        <f aca="false">IF($D24="","",IFERROR(INDEX(Staff!$B$2:$B$101,MATCH($D24,Staff!$A$2:$A$101,0)),"Not on Staff list"))</f>
        <v>Front desk</v>
      </c>
      <c r="F24" s="17" t="n">
        <v>0.291666666666667</v>
      </c>
      <c r="G24" s="17" t="n">
        <v>0.541666666666667</v>
      </c>
      <c r="H24" s="18" t="n">
        <v>0</v>
      </c>
      <c r="I24" s="16" t="str">
        <f aca="false">IF($D24="","",IFERROR(INDEX(Staff!$G$2:$G$101,MATCH($D24,Staff!$A$2:$A$101,0)),"No"))</f>
        <v>Yes</v>
      </c>
      <c r="J24" s="19" t="n">
        <f aca="false">IF(OR($F24="",$G24=""),"",MAX(0,MOD($G24-$F24,1)*24-N($H24)/60))</f>
        <v>6</v>
      </c>
      <c r="K24" s="16" t="str">
        <f aca="false">IF(OR($A24="",$B24="",$F24=""),"",IF(COUNTIFS($A$2:$A$301,$A24,$B$2:$B$301,$B24,$I$2:$I$301,"Yes",$F$2:$F$301,"&lt;="&amp;$F24,$G$2:$G$301,"&gt;"&amp;$F24)&gt;0,"Yes","GAP"))</f>
        <v>Yes</v>
      </c>
      <c r="L24" s="14" t="s">
        <v>61</v>
      </c>
    </row>
    <row r="25" customFormat="false" ht="15" hidden="false" customHeight="false" outlineLevel="0" collapsed="false">
      <c r="A25" s="14" t="s">
        <v>63</v>
      </c>
      <c r="B25" s="14" t="s">
        <v>49</v>
      </c>
      <c r="C25" s="15" t="n">
        <f aca="false">IF($B25="","",Lists!$H$2+MATCH($B25,Lists!$A$2:$A$8,0)-1)</f>
        <v>46321</v>
      </c>
      <c r="D25" s="14" t="s">
        <v>64</v>
      </c>
      <c r="E25" s="16" t="str">
        <f aca="false">IF($D25="","",IFERROR(INDEX(Staff!$B$2:$B$101,MATCH($D25,Staff!$A$2:$A$101,0)),"Not on Staff list"))</f>
        <v>Duty manager</v>
      </c>
      <c r="F25" s="17" t="n">
        <v>0.25</v>
      </c>
      <c r="G25" s="17" t="n">
        <v>0.604166666666667</v>
      </c>
      <c r="H25" s="18" t="n">
        <v>30</v>
      </c>
      <c r="I25" s="16" t="str">
        <f aca="false">IF($D25="","",IFERROR(INDEX(Staff!$G$2:$G$101,MATCH($D25,Staff!$A$2:$A$101,0)),"No"))</f>
        <v>Yes</v>
      </c>
      <c r="J25" s="19" t="n">
        <f aca="false">IF(OR($F25="",$G25=""),"",MAX(0,MOD($G25-$F25,1)*24-N($H25)/60))</f>
        <v>8</v>
      </c>
      <c r="K25" s="16" t="str">
        <f aca="false">IF(OR($A25="",$B25="",$F25=""),"",IF(COUNTIFS($A$2:$A$301,$A25,$B$2:$B$301,$B25,$I$2:$I$301,"Yes",$F$2:$F$301,"&lt;="&amp;$F25,$G$2:$G$301,"&gt;"&amp;$F25)&gt;0,"Yes","GAP"))</f>
        <v>Yes</v>
      </c>
      <c r="L25" s="14"/>
    </row>
    <row r="26" customFormat="false" ht="15" hidden="false" customHeight="false" outlineLevel="0" collapsed="false">
      <c r="A26" s="14" t="s">
        <v>63</v>
      </c>
      <c r="B26" s="14" t="s">
        <v>49</v>
      </c>
      <c r="C26" s="15" t="n">
        <f aca="false">IF($B26="","",Lists!$H$2+MATCH($B26,Lists!$A$2:$A$8,0)-1)</f>
        <v>46321</v>
      </c>
      <c r="D26" s="14" t="s">
        <v>65</v>
      </c>
      <c r="E26" s="16" t="str">
        <f aca="false">IF($D26="","",IFERROR(INDEX(Staff!$B$2:$B$101,MATCH($D26,Staff!$A$2:$A$101,0)),"Not on Staff list"))</f>
        <v>Front desk</v>
      </c>
      <c r="F26" s="17" t="n">
        <v>0.583333333333333</v>
      </c>
      <c r="G26" s="17" t="n">
        <v>0.833333333333333</v>
      </c>
      <c r="H26" s="18" t="n">
        <v>0</v>
      </c>
      <c r="I26" s="16" t="str">
        <f aca="false">IF($D26="","",IFERROR(INDEX(Staff!$G$2:$G$101,MATCH($D26,Staff!$A$2:$A$101,0)),"No"))</f>
        <v>Yes</v>
      </c>
      <c r="J26" s="19" t="n">
        <f aca="false">IF(OR($F26="",$G26=""),"",MAX(0,MOD($G26-$F26,1)*24-N($H26)/60))</f>
        <v>6</v>
      </c>
      <c r="K26" s="16" t="str">
        <f aca="false">IF(OR($A26="",$B26="",$F26=""),"",IF(COUNTIFS($A$2:$A$301,$A26,$B$2:$B$301,$B26,$I$2:$I$301,"Yes",$F$2:$F$301,"&lt;="&amp;$F26,$G$2:$G$301,"&gt;"&amp;$F26)&gt;0,"Yes","GAP"))</f>
        <v>Yes</v>
      </c>
      <c r="L26" s="14"/>
    </row>
    <row r="27" customFormat="false" ht="15" hidden="false" customHeight="false" outlineLevel="0" collapsed="false">
      <c r="A27" s="14" t="s">
        <v>63</v>
      </c>
      <c r="B27" s="14" t="s">
        <v>54</v>
      </c>
      <c r="C27" s="15" t="n">
        <f aca="false">IF($B27="","",Lists!$H$2+MATCH($B27,Lists!$A$2:$A$8,0)-1)</f>
        <v>46322</v>
      </c>
      <c r="D27" s="14" t="s">
        <v>64</v>
      </c>
      <c r="E27" s="16" t="str">
        <f aca="false">IF($D27="","",IFERROR(INDEX(Staff!$B$2:$B$101,MATCH($D27,Staff!$A$2:$A$101,0)),"Not on Staff list"))</f>
        <v>Duty manager</v>
      </c>
      <c r="F27" s="17" t="n">
        <v>0.25</v>
      </c>
      <c r="G27" s="17" t="n">
        <v>0.604166666666667</v>
      </c>
      <c r="H27" s="18" t="n">
        <v>30</v>
      </c>
      <c r="I27" s="16" t="str">
        <f aca="false">IF($D27="","",IFERROR(INDEX(Staff!$G$2:$G$101,MATCH($D27,Staff!$A$2:$A$101,0)),"No"))</f>
        <v>Yes</v>
      </c>
      <c r="J27" s="19" t="n">
        <f aca="false">IF(OR($F27="",$G27=""),"",MAX(0,MOD($G27-$F27,1)*24-N($H27)/60))</f>
        <v>8</v>
      </c>
      <c r="K27" s="16" t="str">
        <f aca="false">IF(OR($A27="",$B27="",$F27=""),"",IF(COUNTIFS($A$2:$A$301,$A27,$B$2:$B$301,$B27,$I$2:$I$301,"Yes",$F$2:$F$301,"&lt;="&amp;$F27,$G$2:$G$301,"&gt;"&amp;$F27)&gt;0,"Yes","GAP"))</f>
        <v>Yes</v>
      </c>
      <c r="L27" s="14"/>
    </row>
    <row r="28" customFormat="false" ht="15" hidden="false" customHeight="false" outlineLevel="0" collapsed="false">
      <c r="A28" s="14" t="s">
        <v>63</v>
      </c>
      <c r="B28" s="14" t="s">
        <v>54</v>
      </c>
      <c r="C28" s="15" t="n">
        <f aca="false">IF($B28="","",Lists!$H$2+MATCH($B28,Lists!$A$2:$A$8,0)-1)</f>
        <v>46322</v>
      </c>
      <c r="D28" s="14" t="s">
        <v>65</v>
      </c>
      <c r="E28" s="16" t="str">
        <f aca="false">IF($D28="","",IFERROR(INDEX(Staff!$B$2:$B$101,MATCH($D28,Staff!$A$2:$A$101,0)),"Not on Staff list"))</f>
        <v>Front desk</v>
      </c>
      <c r="F28" s="17" t="n">
        <v>0.583333333333333</v>
      </c>
      <c r="G28" s="17" t="n">
        <v>0.833333333333333</v>
      </c>
      <c r="H28" s="18" t="n">
        <v>0</v>
      </c>
      <c r="I28" s="16" t="str">
        <f aca="false">IF($D28="","",IFERROR(INDEX(Staff!$G$2:$G$101,MATCH($D28,Staff!$A$2:$A$101,0)),"No"))</f>
        <v>Yes</v>
      </c>
      <c r="J28" s="19" t="n">
        <f aca="false">IF(OR($F28="",$G28=""),"",MAX(0,MOD($G28-$F28,1)*24-N($H28)/60))</f>
        <v>6</v>
      </c>
      <c r="K28" s="16" t="str">
        <f aca="false">IF(OR($A28="",$B28="",$F28=""),"",IF(COUNTIFS($A$2:$A$301,$A28,$B$2:$B$301,$B28,$I$2:$I$301,"Yes",$F$2:$F$301,"&lt;="&amp;$F28,$G$2:$G$301,"&gt;"&amp;$F28)&gt;0,"Yes","GAP"))</f>
        <v>Yes</v>
      </c>
      <c r="L28" s="14"/>
    </row>
    <row r="29" customFormat="false" ht="15" hidden="false" customHeight="false" outlineLevel="0" collapsed="false">
      <c r="A29" s="14" t="s">
        <v>63</v>
      </c>
      <c r="B29" s="14" t="s">
        <v>55</v>
      </c>
      <c r="C29" s="15" t="n">
        <f aca="false">IF($B29="","",Lists!$H$2+MATCH($B29,Lists!$A$2:$A$8,0)-1)</f>
        <v>46323</v>
      </c>
      <c r="D29" s="14" t="s">
        <v>64</v>
      </c>
      <c r="E29" s="16" t="str">
        <f aca="false">IF($D29="","",IFERROR(INDEX(Staff!$B$2:$B$101,MATCH($D29,Staff!$A$2:$A$101,0)),"Not on Staff list"))</f>
        <v>Duty manager</v>
      </c>
      <c r="F29" s="17" t="n">
        <v>0.25</v>
      </c>
      <c r="G29" s="17" t="n">
        <v>0.604166666666667</v>
      </c>
      <c r="H29" s="18" t="n">
        <v>30</v>
      </c>
      <c r="I29" s="16" t="str">
        <f aca="false">IF($D29="","",IFERROR(INDEX(Staff!$G$2:$G$101,MATCH($D29,Staff!$A$2:$A$101,0)),"No"))</f>
        <v>Yes</v>
      </c>
      <c r="J29" s="19" t="n">
        <f aca="false">IF(OR($F29="",$G29=""),"",MAX(0,MOD($G29-$F29,1)*24-N($H29)/60))</f>
        <v>8</v>
      </c>
      <c r="K29" s="16" t="str">
        <f aca="false">IF(OR($A29="",$B29="",$F29=""),"",IF(COUNTIFS($A$2:$A$301,$A29,$B$2:$B$301,$B29,$I$2:$I$301,"Yes",$F$2:$F$301,"&lt;="&amp;$F29,$G$2:$G$301,"&gt;"&amp;$F29)&gt;0,"Yes","GAP"))</f>
        <v>Yes</v>
      </c>
      <c r="L29" s="14"/>
    </row>
    <row r="30" customFormat="false" ht="15" hidden="false" customHeight="false" outlineLevel="0" collapsed="false">
      <c r="A30" s="14" t="s">
        <v>63</v>
      </c>
      <c r="B30" s="14" t="s">
        <v>55</v>
      </c>
      <c r="C30" s="15" t="n">
        <f aca="false">IF($B30="","",Lists!$H$2+MATCH($B30,Lists!$A$2:$A$8,0)-1)</f>
        <v>46323</v>
      </c>
      <c r="D30" s="14" t="s">
        <v>65</v>
      </c>
      <c r="E30" s="16" t="str">
        <f aca="false">IF($D30="","",IFERROR(INDEX(Staff!$B$2:$B$101,MATCH($D30,Staff!$A$2:$A$101,0)),"Not on Staff list"))</f>
        <v>Front desk</v>
      </c>
      <c r="F30" s="17" t="n">
        <v>0.583333333333333</v>
      </c>
      <c r="G30" s="17" t="n">
        <v>0.833333333333333</v>
      </c>
      <c r="H30" s="18" t="n">
        <v>0</v>
      </c>
      <c r="I30" s="16" t="str">
        <f aca="false">IF($D30="","",IFERROR(INDEX(Staff!$G$2:$G$101,MATCH($D30,Staff!$A$2:$A$101,0)),"No"))</f>
        <v>Yes</v>
      </c>
      <c r="J30" s="19" t="n">
        <f aca="false">IF(OR($F30="",$G30=""),"",MAX(0,MOD($G30-$F30,1)*24-N($H30)/60))</f>
        <v>6</v>
      </c>
      <c r="K30" s="16" t="str">
        <f aca="false">IF(OR($A30="",$B30="",$F30=""),"",IF(COUNTIFS($A$2:$A$301,$A30,$B$2:$B$301,$B30,$I$2:$I$301,"Yes",$F$2:$F$301,"&lt;="&amp;$F30,$G$2:$G$301,"&gt;"&amp;$F30)&gt;0,"Yes","GAP"))</f>
        <v>Yes</v>
      </c>
      <c r="L30" s="14"/>
    </row>
    <row r="31" customFormat="false" ht="15" hidden="false" customHeight="false" outlineLevel="0" collapsed="false">
      <c r="A31" s="14" t="s">
        <v>63</v>
      </c>
      <c r="B31" s="14" t="s">
        <v>56</v>
      </c>
      <c r="C31" s="15" t="n">
        <f aca="false">IF($B31="","",Lists!$H$2+MATCH($B31,Lists!$A$2:$A$8,0)-1)</f>
        <v>46324</v>
      </c>
      <c r="D31" s="14" t="s">
        <v>64</v>
      </c>
      <c r="E31" s="16" t="str">
        <f aca="false">IF($D31="","",IFERROR(INDEX(Staff!$B$2:$B$101,MATCH($D31,Staff!$A$2:$A$101,0)),"Not on Staff list"))</f>
        <v>Duty manager</v>
      </c>
      <c r="F31" s="17" t="n">
        <v>0.25</v>
      </c>
      <c r="G31" s="17" t="n">
        <v>0.604166666666667</v>
      </c>
      <c r="H31" s="18" t="n">
        <v>30</v>
      </c>
      <c r="I31" s="16" t="str">
        <f aca="false">IF($D31="","",IFERROR(INDEX(Staff!$G$2:$G$101,MATCH($D31,Staff!$A$2:$A$101,0)),"No"))</f>
        <v>Yes</v>
      </c>
      <c r="J31" s="19" t="n">
        <f aca="false">IF(OR($F31="",$G31=""),"",MAX(0,MOD($G31-$F31,1)*24-N($H31)/60))</f>
        <v>8</v>
      </c>
      <c r="K31" s="16" t="str">
        <f aca="false">IF(OR($A31="",$B31="",$F31=""),"",IF(COUNTIFS($A$2:$A$301,$A31,$B$2:$B$301,$B31,$I$2:$I$301,"Yes",$F$2:$F$301,"&lt;="&amp;$F31,$G$2:$G$301,"&gt;"&amp;$F31)&gt;0,"Yes","GAP"))</f>
        <v>Yes</v>
      </c>
      <c r="L31" s="14"/>
    </row>
    <row r="32" customFormat="false" ht="15" hidden="false" customHeight="false" outlineLevel="0" collapsed="false">
      <c r="A32" s="14" t="s">
        <v>63</v>
      </c>
      <c r="B32" s="14" t="s">
        <v>56</v>
      </c>
      <c r="C32" s="15" t="n">
        <f aca="false">IF($B32="","",Lists!$H$2+MATCH($B32,Lists!$A$2:$A$8,0)-1)</f>
        <v>46324</v>
      </c>
      <c r="D32" s="14" t="s">
        <v>65</v>
      </c>
      <c r="E32" s="16" t="str">
        <f aca="false">IF($D32="","",IFERROR(INDEX(Staff!$B$2:$B$101,MATCH($D32,Staff!$A$2:$A$101,0)),"Not on Staff list"))</f>
        <v>Front desk</v>
      </c>
      <c r="F32" s="17" t="n">
        <v>0.583333333333333</v>
      </c>
      <c r="G32" s="17" t="n">
        <v>0.833333333333333</v>
      </c>
      <c r="H32" s="18" t="n">
        <v>0</v>
      </c>
      <c r="I32" s="16" t="str">
        <f aca="false">IF($D32="","",IFERROR(INDEX(Staff!$G$2:$G$101,MATCH($D32,Staff!$A$2:$A$101,0)),"No"))</f>
        <v>Yes</v>
      </c>
      <c r="J32" s="19" t="n">
        <f aca="false">IF(OR($F32="",$G32=""),"",MAX(0,MOD($G32-$F32,1)*24-N($H32)/60))</f>
        <v>6</v>
      </c>
      <c r="K32" s="16" t="str">
        <f aca="false">IF(OR($A32="",$B32="",$F32=""),"",IF(COUNTIFS($A$2:$A$301,$A32,$B$2:$B$301,$B32,$I$2:$I$301,"Yes",$F$2:$F$301,"&lt;="&amp;$F32,$G$2:$G$301,"&gt;"&amp;$F32)&gt;0,"Yes","GAP"))</f>
        <v>Yes</v>
      </c>
      <c r="L32" s="14"/>
    </row>
    <row r="33" customFormat="false" ht="15" hidden="false" customHeight="false" outlineLevel="0" collapsed="false">
      <c r="A33" s="14" t="s">
        <v>63</v>
      </c>
      <c r="B33" s="14" t="s">
        <v>57</v>
      </c>
      <c r="C33" s="15" t="n">
        <f aca="false">IF($B33="","",Lists!$H$2+MATCH($B33,Lists!$A$2:$A$8,0)-1)</f>
        <v>46325</v>
      </c>
      <c r="D33" s="14" t="s">
        <v>64</v>
      </c>
      <c r="E33" s="16" t="str">
        <f aca="false">IF($D33="","",IFERROR(INDEX(Staff!$B$2:$B$101,MATCH($D33,Staff!$A$2:$A$101,0)),"Not on Staff list"))</f>
        <v>Duty manager</v>
      </c>
      <c r="F33" s="17" t="n">
        <v>0.25</v>
      </c>
      <c r="G33" s="17" t="n">
        <v>0.604166666666667</v>
      </c>
      <c r="H33" s="18" t="n">
        <v>30</v>
      </c>
      <c r="I33" s="16" t="str">
        <f aca="false">IF($D33="","",IFERROR(INDEX(Staff!$G$2:$G$101,MATCH($D33,Staff!$A$2:$A$101,0)),"No"))</f>
        <v>Yes</v>
      </c>
      <c r="J33" s="19" t="n">
        <f aca="false">IF(OR($F33="",$G33=""),"",MAX(0,MOD($G33-$F33,1)*24-N($H33)/60))</f>
        <v>8</v>
      </c>
      <c r="K33" s="16" t="str">
        <f aca="false">IF(OR($A33="",$B33="",$F33=""),"",IF(COUNTIFS($A$2:$A$301,$A33,$B$2:$B$301,$B33,$I$2:$I$301,"Yes",$F$2:$F$301,"&lt;="&amp;$F33,$G$2:$G$301,"&gt;"&amp;$F33)&gt;0,"Yes","GAP"))</f>
        <v>Yes</v>
      </c>
      <c r="L33" s="14"/>
    </row>
    <row r="34" customFormat="false" ht="15" hidden="false" customHeight="false" outlineLevel="0" collapsed="false">
      <c r="A34" s="14" t="s">
        <v>63</v>
      </c>
      <c r="B34" s="14" t="s">
        <v>57</v>
      </c>
      <c r="C34" s="15" t="n">
        <f aca="false">IF($B34="","",Lists!$H$2+MATCH($B34,Lists!$A$2:$A$8,0)-1)</f>
        <v>46325</v>
      </c>
      <c r="D34" s="14" t="s">
        <v>65</v>
      </c>
      <c r="E34" s="16" t="str">
        <f aca="false">IF($D34="","",IFERROR(INDEX(Staff!$B$2:$B$101,MATCH($D34,Staff!$A$2:$A$101,0)),"Not on Staff list"))</f>
        <v>Front desk</v>
      </c>
      <c r="F34" s="17" t="n">
        <v>0.583333333333333</v>
      </c>
      <c r="G34" s="17" t="n">
        <v>0.833333333333333</v>
      </c>
      <c r="H34" s="18" t="n">
        <v>0</v>
      </c>
      <c r="I34" s="16" t="str">
        <f aca="false">IF($D34="","",IFERROR(INDEX(Staff!$G$2:$G$101,MATCH($D34,Staff!$A$2:$A$101,0)),"No"))</f>
        <v>Yes</v>
      </c>
      <c r="J34" s="19" t="n">
        <f aca="false">IF(OR($F34="",$G34=""),"",MAX(0,MOD($G34-$F34,1)*24-N($H34)/60))</f>
        <v>6</v>
      </c>
      <c r="K34" s="16" t="str">
        <f aca="false">IF(OR($A34="",$B34="",$F34=""),"",IF(COUNTIFS($A$2:$A$301,$A34,$B$2:$B$301,$B34,$I$2:$I$301,"Yes",$F$2:$F$301,"&lt;="&amp;$F34,$G$2:$G$301,"&gt;"&amp;$F34)&gt;0,"Yes","GAP"))</f>
        <v>Yes</v>
      </c>
      <c r="L34" s="14"/>
    </row>
    <row r="35" customFormat="false" ht="15" hidden="false" customHeight="false" outlineLevel="0" collapsed="false">
      <c r="A35" s="14" t="s">
        <v>63</v>
      </c>
      <c r="B35" s="14" t="s">
        <v>49</v>
      </c>
      <c r="C35" s="15" t="n">
        <f aca="false">IF($B35="","",Lists!$H$2+MATCH($B35,Lists!$A$2:$A$8,0)-1)</f>
        <v>46321</v>
      </c>
      <c r="D35" s="14" t="s">
        <v>66</v>
      </c>
      <c r="E35" s="16" t="str">
        <f aca="false">IF($D35="","",IFERROR(INDEX(Staff!$B$2:$B$101,MATCH($D35,Staff!$A$2:$A$101,0)),"Not on Staff list"))</f>
        <v>Cleaner</v>
      </c>
      <c r="F35" s="17" t="n">
        <v>0.833333333333333</v>
      </c>
      <c r="G35" s="17" t="n">
        <v>0.916666666666667</v>
      </c>
      <c r="H35" s="18" t="n">
        <v>0</v>
      </c>
      <c r="I35" s="16" t="str">
        <f aca="false">IF($D35="","",IFERROR(INDEX(Staff!$G$2:$G$101,MATCH($D35,Staff!$A$2:$A$101,0)),"No"))</f>
        <v>No</v>
      </c>
      <c r="J35" s="19" t="n">
        <f aca="false">IF(OR($F35="",$G35=""),"",MAX(0,MOD($G35-$F35,1)*24-N($H35)/60))</f>
        <v>2</v>
      </c>
      <c r="K35" s="16" t="str">
        <f aca="false">IF(OR($A35="",$B35="",$F35=""),"",IF(COUNTIFS($A$2:$A$301,$A35,$B$2:$B$301,$B35,$I$2:$I$301,"Yes",$F$2:$F$301,"&lt;="&amp;$F35,$G$2:$G$301,"&gt;"&amp;$F35)&gt;0,"Yes","GAP"))</f>
        <v>GAP</v>
      </c>
      <c r="L35" s="14" t="s">
        <v>67</v>
      </c>
    </row>
    <row r="36" customFormat="false" ht="15" hidden="false" customHeight="false" outlineLevel="0" collapsed="false">
      <c r="A36" s="14"/>
      <c r="B36" s="14"/>
      <c r="C36" s="15" t="str">
        <f aca="false">IF($B36="","",Lists!$H$2+MATCH($B36,Lists!$A$2:$A$8,0)-1)</f>
        <v/>
      </c>
      <c r="D36" s="14"/>
      <c r="E36" s="16" t="str">
        <f aca="false">IF($D36="","",IFERROR(INDEX(Staff!$B$2:$B$101,MATCH($D36,Staff!$A$2:$A$101,0)),"Not on Staff list"))</f>
        <v/>
      </c>
      <c r="F36" s="17"/>
      <c r="G36" s="17"/>
      <c r="H36" s="18"/>
      <c r="I36" s="16" t="str">
        <f aca="false">IF($D36="","",IFERROR(INDEX(Staff!$G$2:$G$101,MATCH($D36,Staff!$A$2:$A$101,0)),"No"))</f>
        <v/>
      </c>
      <c r="J36" s="19" t="str">
        <f aca="false">IF(OR($F36="",$G36=""),"",MAX(0,MOD($G36-$F36,1)*24-N($H36)/60))</f>
        <v/>
      </c>
      <c r="K36" s="16" t="str">
        <f aca="false">IF(OR($A36="",$B36="",$F36=""),"",IF(COUNTIFS($A$2:$A$301,$A36,$B$2:$B$301,$B36,$I$2:$I$301,"Yes",$F$2:$F$301,"&lt;="&amp;$F36,$G$2:$G$301,"&gt;"&amp;$F36)&gt;0,"Yes","GAP"))</f>
        <v/>
      </c>
      <c r="L36" s="14"/>
    </row>
    <row r="37" customFormat="false" ht="15" hidden="false" customHeight="false" outlineLevel="0" collapsed="false">
      <c r="A37" s="14"/>
      <c r="B37" s="14"/>
      <c r="C37" s="15" t="str">
        <f aca="false">IF($B37="","",Lists!$H$2+MATCH($B37,Lists!$A$2:$A$8,0)-1)</f>
        <v/>
      </c>
      <c r="D37" s="14"/>
      <c r="E37" s="16" t="str">
        <f aca="false">IF($D37="","",IFERROR(INDEX(Staff!$B$2:$B$101,MATCH($D37,Staff!$A$2:$A$101,0)),"Not on Staff list"))</f>
        <v/>
      </c>
      <c r="F37" s="17"/>
      <c r="G37" s="17"/>
      <c r="H37" s="18"/>
      <c r="I37" s="16" t="str">
        <f aca="false">IF($D37="","",IFERROR(INDEX(Staff!$G$2:$G$101,MATCH($D37,Staff!$A$2:$A$101,0)),"No"))</f>
        <v/>
      </c>
      <c r="J37" s="19" t="str">
        <f aca="false">IF(OR($F37="",$G37=""),"",MAX(0,MOD($G37-$F37,1)*24-N($H37)/60))</f>
        <v/>
      </c>
      <c r="K37" s="16" t="str">
        <f aca="false">IF(OR($A37="",$B37="",$F37=""),"",IF(COUNTIFS($A$2:$A$301,$A37,$B$2:$B$301,$B37,$I$2:$I$301,"Yes",$F$2:$F$301,"&lt;="&amp;$F37,$G$2:$G$301,"&gt;"&amp;$F37)&gt;0,"Yes","GAP"))</f>
        <v/>
      </c>
      <c r="L37" s="14"/>
    </row>
    <row r="38" customFormat="false" ht="15" hidden="false" customHeight="false" outlineLevel="0" collapsed="false">
      <c r="A38" s="14"/>
      <c r="B38" s="14"/>
      <c r="C38" s="15" t="str">
        <f aca="false">IF($B38="","",Lists!$H$2+MATCH($B38,Lists!$A$2:$A$8,0)-1)</f>
        <v/>
      </c>
      <c r="D38" s="14"/>
      <c r="E38" s="16" t="str">
        <f aca="false">IF($D38="","",IFERROR(INDEX(Staff!$B$2:$B$101,MATCH($D38,Staff!$A$2:$A$101,0)),"Not on Staff list"))</f>
        <v/>
      </c>
      <c r="F38" s="17"/>
      <c r="G38" s="17"/>
      <c r="H38" s="18"/>
      <c r="I38" s="16" t="str">
        <f aca="false">IF($D38="","",IFERROR(INDEX(Staff!$G$2:$G$101,MATCH($D38,Staff!$A$2:$A$101,0)),"No"))</f>
        <v/>
      </c>
      <c r="J38" s="19" t="str">
        <f aca="false">IF(OR($F38="",$G38=""),"",MAX(0,MOD($G38-$F38,1)*24-N($H38)/60))</f>
        <v/>
      </c>
      <c r="K38" s="16" t="str">
        <f aca="false">IF(OR($A38="",$B38="",$F38=""),"",IF(COUNTIFS($A$2:$A$301,$A38,$B$2:$B$301,$B38,$I$2:$I$301,"Yes",$F$2:$F$301,"&lt;="&amp;$F38,$G$2:$G$301,"&gt;"&amp;$F38)&gt;0,"Yes","GAP"))</f>
        <v/>
      </c>
      <c r="L38" s="14"/>
    </row>
    <row r="39" customFormat="false" ht="15" hidden="false" customHeight="false" outlineLevel="0" collapsed="false">
      <c r="A39" s="14"/>
      <c r="B39" s="14"/>
      <c r="C39" s="15" t="str">
        <f aca="false">IF($B39="","",Lists!$H$2+MATCH($B39,Lists!$A$2:$A$8,0)-1)</f>
        <v/>
      </c>
      <c r="D39" s="14"/>
      <c r="E39" s="16" t="str">
        <f aca="false">IF($D39="","",IFERROR(INDEX(Staff!$B$2:$B$101,MATCH($D39,Staff!$A$2:$A$101,0)),"Not on Staff list"))</f>
        <v/>
      </c>
      <c r="F39" s="17"/>
      <c r="G39" s="17"/>
      <c r="H39" s="18"/>
      <c r="I39" s="16" t="str">
        <f aca="false">IF($D39="","",IFERROR(INDEX(Staff!$G$2:$G$101,MATCH($D39,Staff!$A$2:$A$101,0)),"No"))</f>
        <v/>
      </c>
      <c r="J39" s="19" t="str">
        <f aca="false">IF(OR($F39="",$G39=""),"",MAX(0,MOD($G39-$F39,1)*24-N($H39)/60))</f>
        <v/>
      </c>
      <c r="K39" s="16" t="str">
        <f aca="false">IF(OR($A39="",$B39="",$F39=""),"",IF(COUNTIFS($A$2:$A$301,$A39,$B$2:$B$301,$B39,$I$2:$I$301,"Yes",$F$2:$F$301,"&lt;="&amp;$F39,$G$2:$G$301,"&gt;"&amp;$F39)&gt;0,"Yes","GAP"))</f>
        <v/>
      </c>
      <c r="L39" s="14"/>
    </row>
    <row r="40" customFormat="false" ht="15" hidden="false" customHeight="false" outlineLevel="0" collapsed="false">
      <c r="A40" s="14"/>
      <c r="B40" s="14"/>
      <c r="C40" s="15" t="str">
        <f aca="false">IF($B40="","",Lists!$H$2+MATCH($B40,Lists!$A$2:$A$8,0)-1)</f>
        <v/>
      </c>
      <c r="D40" s="14"/>
      <c r="E40" s="16" t="str">
        <f aca="false">IF($D40="","",IFERROR(INDEX(Staff!$B$2:$B$101,MATCH($D40,Staff!$A$2:$A$101,0)),"Not on Staff list"))</f>
        <v/>
      </c>
      <c r="F40" s="17"/>
      <c r="G40" s="17"/>
      <c r="H40" s="18"/>
      <c r="I40" s="16" t="str">
        <f aca="false">IF($D40="","",IFERROR(INDEX(Staff!$G$2:$G$101,MATCH($D40,Staff!$A$2:$A$101,0)),"No"))</f>
        <v/>
      </c>
      <c r="J40" s="19" t="str">
        <f aca="false">IF(OR($F40="",$G40=""),"",MAX(0,MOD($G40-$F40,1)*24-N($H40)/60))</f>
        <v/>
      </c>
      <c r="K40" s="16" t="str">
        <f aca="false">IF(OR($A40="",$B40="",$F40=""),"",IF(COUNTIFS($A$2:$A$301,$A40,$B$2:$B$301,$B40,$I$2:$I$301,"Yes",$F$2:$F$301,"&lt;="&amp;$F40,$G$2:$G$301,"&gt;"&amp;$F40)&gt;0,"Yes","GAP"))</f>
        <v/>
      </c>
      <c r="L40" s="14"/>
    </row>
    <row r="41" customFormat="false" ht="15" hidden="false" customHeight="false" outlineLevel="0" collapsed="false">
      <c r="A41" s="14"/>
      <c r="B41" s="14"/>
      <c r="C41" s="15" t="str">
        <f aca="false">IF($B41="","",Lists!$H$2+MATCH($B41,Lists!$A$2:$A$8,0)-1)</f>
        <v/>
      </c>
      <c r="D41" s="14"/>
      <c r="E41" s="16" t="str">
        <f aca="false">IF($D41="","",IFERROR(INDEX(Staff!$B$2:$B$101,MATCH($D41,Staff!$A$2:$A$101,0)),"Not on Staff list"))</f>
        <v/>
      </c>
      <c r="F41" s="17"/>
      <c r="G41" s="17"/>
      <c r="H41" s="18"/>
      <c r="I41" s="16" t="str">
        <f aca="false">IF($D41="","",IFERROR(INDEX(Staff!$G$2:$G$101,MATCH($D41,Staff!$A$2:$A$101,0)),"No"))</f>
        <v/>
      </c>
      <c r="J41" s="19" t="str">
        <f aca="false">IF(OR($F41="",$G41=""),"",MAX(0,MOD($G41-$F41,1)*24-N($H41)/60))</f>
        <v/>
      </c>
      <c r="K41" s="16" t="str">
        <f aca="false">IF(OR($A41="",$B41="",$F41=""),"",IF(COUNTIFS($A$2:$A$301,$A41,$B$2:$B$301,$B41,$I$2:$I$301,"Yes",$F$2:$F$301,"&lt;="&amp;$F41,$G$2:$G$301,"&gt;"&amp;$F41)&gt;0,"Yes","GAP"))</f>
        <v/>
      </c>
      <c r="L41" s="14"/>
    </row>
    <row r="42" customFormat="false" ht="15" hidden="false" customHeight="false" outlineLevel="0" collapsed="false">
      <c r="A42" s="14"/>
      <c r="B42" s="14"/>
      <c r="C42" s="15" t="str">
        <f aca="false">IF($B42="","",Lists!$H$2+MATCH($B42,Lists!$A$2:$A$8,0)-1)</f>
        <v/>
      </c>
      <c r="D42" s="14"/>
      <c r="E42" s="16" t="str">
        <f aca="false">IF($D42="","",IFERROR(INDEX(Staff!$B$2:$B$101,MATCH($D42,Staff!$A$2:$A$101,0)),"Not on Staff list"))</f>
        <v/>
      </c>
      <c r="F42" s="17"/>
      <c r="G42" s="17"/>
      <c r="H42" s="18"/>
      <c r="I42" s="16" t="str">
        <f aca="false">IF($D42="","",IFERROR(INDEX(Staff!$G$2:$G$101,MATCH($D42,Staff!$A$2:$A$101,0)),"No"))</f>
        <v/>
      </c>
      <c r="J42" s="19" t="str">
        <f aca="false">IF(OR($F42="",$G42=""),"",MAX(0,MOD($G42-$F42,1)*24-N($H42)/60))</f>
        <v/>
      </c>
      <c r="K42" s="16" t="str">
        <f aca="false">IF(OR($A42="",$B42="",$F42=""),"",IF(COUNTIFS($A$2:$A$301,$A42,$B$2:$B$301,$B42,$I$2:$I$301,"Yes",$F$2:$F$301,"&lt;="&amp;$F42,$G$2:$G$301,"&gt;"&amp;$F42)&gt;0,"Yes","GAP"))</f>
        <v/>
      </c>
      <c r="L42" s="14"/>
    </row>
    <row r="43" customFormat="false" ht="15" hidden="false" customHeight="false" outlineLevel="0" collapsed="false">
      <c r="A43" s="14"/>
      <c r="B43" s="14"/>
      <c r="C43" s="15" t="str">
        <f aca="false">IF($B43="","",Lists!$H$2+MATCH($B43,Lists!$A$2:$A$8,0)-1)</f>
        <v/>
      </c>
      <c r="D43" s="14"/>
      <c r="E43" s="16" t="str">
        <f aca="false">IF($D43="","",IFERROR(INDEX(Staff!$B$2:$B$101,MATCH($D43,Staff!$A$2:$A$101,0)),"Not on Staff list"))</f>
        <v/>
      </c>
      <c r="F43" s="17"/>
      <c r="G43" s="17"/>
      <c r="H43" s="18"/>
      <c r="I43" s="16" t="str">
        <f aca="false">IF($D43="","",IFERROR(INDEX(Staff!$G$2:$G$101,MATCH($D43,Staff!$A$2:$A$101,0)),"No"))</f>
        <v/>
      </c>
      <c r="J43" s="19" t="str">
        <f aca="false">IF(OR($F43="",$G43=""),"",MAX(0,MOD($G43-$F43,1)*24-N($H43)/60))</f>
        <v/>
      </c>
      <c r="K43" s="16" t="str">
        <f aca="false">IF(OR($A43="",$B43="",$F43=""),"",IF(COUNTIFS($A$2:$A$301,$A43,$B$2:$B$301,$B43,$I$2:$I$301,"Yes",$F$2:$F$301,"&lt;="&amp;$F43,$G$2:$G$301,"&gt;"&amp;$F43)&gt;0,"Yes","GAP"))</f>
        <v/>
      </c>
      <c r="L43" s="14"/>
    </row>
    <row r="44" customFormat="false" ht="15" hidden="false" customHeight="false" outlineLevel="0" collapsed="false">
      <c r="A44" s="14"/>
      <c r="B44" s="14"/>
      <c r="C44" s="15" t="str">
        <f aca="false">IF($B44="","",Lists!$H$2+MATCH($B44,Lists!$A$2:$A$8,0)-1)</f>
        <v/>
      </c>
      <c r="D44" s="14"/>
      <c r="E44" s="16" t="str">
        <f aca="false">IF($D44="","",IFERROR(INDEX(Staff!$B$2:$B$101,MATCH($D44,Staff!$A$2:$A$101,0)),"Not on Staff list"))</f>
        <v/>
      </c>
      <c r="F44" s="17"/>
      <c r="G44" s="17"/>
      <c r="H44" s="18"/>
      <c r="I44" s="16" t="str">
        <f aca="false">IF($D44="","",IFERROR(INDEX(Staff!$G$2:$G$101,MATCH($D44,Staff!$A$2:$A$101,0)),"No"))</f>
        <v/>
      </c>
      <c r="J44" s="19" t="str">
        <f aca="false">IF(OR($F44="",$G44=""),"",MAX(0,MOD($G44-$F44,1)*24-N($H44)/60))</f>
        <v/>
      </c>
      <c r="K44" s="16" t="str">
        <f aca="false">IF(OR($A44="",$B44="",$F44=""),"",IF(COUNTIFS($A$2:$A$301,$A44,$B$2:$B$301,$B44,$I$2:$I$301,"Yes",$F$2:$F$301,"&lt;="&amp;$F44,$G$2:$G$301,"&gt;"&amp;$F44)&gt;0,"Yes","GAP"))</f>
        <v/>
      </c>
      <c r="L44" s="14"/>
    </row>
    <row r="45" customFormat="false" ht="15" hidden="false" customHeight="false" outlineLevel="0" collapsed="false">
      <c r="A45" s="14"/>
      <c r="B45" s="14"/>
      <c r="C45" s="15" t="str">
        <f aca="false">IF($B45="","",Lists!$H$2+MATCH($B45,Lists!$A$2:$A$8,0)-1)</f>
        <v/>
      </c>
      <c r="D45" s="14"/>
      <c r="E45" s="16" t="str">
        <f aca="false">IF($D45="","",IFERROR(INDEX(Staff!$B$2:$B$101,MATCH($D45,Staff!$A$2:$A$101,0)),"Not on Staff list"))</f>
        <v/>
      </c>
      <c r="F45" s="17"/>
      <c r="G45" s="17"/>
      <c r="H45" s="18"/>
      <c r="I45" s="16" t="str">
        <f aca="false">IF($D45="","",IFERROR(INDEX(Staff!$G$2:$G$101,MATCH($D45,Staff!$A$2:$A$101,0)),"No"))</f>
        <v/>
      </c>
      <c r="J45" s="19" t="str">
        <f aca="false">IF(OR($F45="",$G45=""),"",MAX(0,MOD($G45-$F45,1)*24-N($H45)/60))</f>
        <v/>
      </c>
      <c r="K45" s="16" t="str">
        <f aca="false">IF(OR($A45="",$B45="",$F45=""),"",IF(COUNTIFS($A$2:$A$301,$A45,$B$2:$B$301,$B45,$I$2:$I$301,"Yes",$F$2:$F$301,"&lt;="&amp;$F45,$G$2:$G$301,"&gt;"&amp;$F45)&gt;0,"Yes","GAP"))</f>
        <v/>
      </c>
      <c r="L45" s="14"/>
    </row>
    <row r="46" customFormat="false" ht="15" hidden="false" customHeight="false" outlineLevel="0" collapsed="false">
      <c r="A46" s="14"/>
      <c r="B46" s="14"/>
      <c r="C46" s="15" t="str">
        <f aca="false">IF($B46="","",Lists!$H$2+MATCH($B46,Lists!$A$2:$A$8,0)-1)</f>
        <v/>
      </c>
      <c r="D46" s="14"/>
      <c r="E46" s="16" t="str">
        <f aca="false">IF($D46="","",IFERROR(INDEX(Staff!$B$2:$B$101,MATCH($D46,Staff!$A$2:$A$101,0)),"Not on Staff list"))</f>
        <v/>
      </c>
      <c r="F46" s="17"/>
      <c r="G46" s="17"/>
      <c r="H46" s="18"/>
      <c r="I46" s="16" t="str">
        <f aca="false">IF($D46="","",IFERROR(INDEX(Staff!$G$2:$G$101,MATCH($D46,Staff!$A$2:$A$101,0)),"No"))</f>
        <v/>
      </c>
      <c r="J46" s="19" t="str">
        <f aca="false">IF(OR($F46="",$G46=""),"",MAX(0,MOD($G46-$F46,1)*24-N($H46)/60))</f>
        <v/>
      </c>
      <c r="K46" s="16" t="str">
        <f aca="false">IF(OR($A46="",$B46="",$F46=""),"",IF(COUNTIFS($A$2:$A$301,$A46,$B$2:$B$301,$B46,$I$2:$I$301,"Yes",$F$2:$F$301,"&lt;="&amp;$F46,$G$2:$G$301,"&gt;"&amp;$F46)&gt;0,"Yes","GAP"))</f>
        <v/>
      </c>
      <c r="L46" s="14"/>
    </row>
    <row r="47" customFormat="false" ht="15" hidden="false" customHeight="false" outlineLevel="0" collapsed="false">
      <c r="A47" s="14"/>
      <c r="B47" s="14"/>
      <c r="C47" s="15" t="str">
        <f aca="false">IF($B47="","",Lists!$H$2+MATCH($B47,Lists!$A$2:$A$8,0)-1)</f>
        <v/>
      </c>
      <c r="D47" s="14"/>
      <c r="E47" s="16" t="str">
        <f aca="false">IF($D47="","",IFERROR(INDEX(Staff!$B$2:$B$101,MATCH($D47,Staff!$A$2:$A$101,0)),"Not on Staff list"))</f>
        <v/>
      </c>
      <c r="F47" s="17"/>
      <c r="G47" s="17"/>
      <c r="H47" s="18"/>
      <c r="I47" s="16" t="str">
        <f aca="false">IF($D47="","",IFERROR(INDEX(Staff!$G$2:$G$101,MATCH($D47,Staff!$A$2:$A$101,0)),"No"))</f>
        <v/>
      </c>
      <c r="J47" s="19" t="str">
        <f aca="false">IF(OR($F47="",$G47=""),"",MAX(0,MOD($G47-$F47,1)*24-N($H47)/60))</f>
        <v/>
      </c>
      <c r="K47" s="16" t="str">
        <f aca="false">IF(OR($A47="",$B47="",$F47=""),"",IF(COUNTIFS($A$2:$A$301,$A47,$B$2:$B$301,$B47,$I$2:$I$301,"Yes",$F$2:$F$301,"&lt;="&amp;$F47,$G$2:$G$301,"&gt;"&amp;$F47)&gt;0,"Yes","GAP"))</f>
        <v/>
      </c>
      <c r="L47" s="14"/>
    </row>
    <row r="48" customFormat="false" ht="15" hidden="false" customHeight="false" outlineLevel="0" collapsed="false">
      <c r="A48" s="14"/>
      <c r="B48" s="14"/>
      <c r="C48" s="15" t="str">
        <f aca="false">IF($B48="","",Lists!$H$2+MATCH($B48,Lists!$A$2:$A$8,0)-1)</f>
        <v/>
      </c>
      <c r="D48" s="14"/>
      <c r="E48" s="16" t="str">
        <f aca="false">IF($D48="","",IFERROR(INDEX(Staff!$B$2:$B$101,MATCH($D48,Staff!$A$2:$A$101,0)),"Not on Staff list"))</f>
        <v/>
      </c>
      <c r="F48" s="17"/>
      <c r="G48" s="17"/>
      <c r="H48" s="18"/>
      <c r="I48" s="16" t="str">
        <f aca="false">IF($D48="","",IFERROR(INDEX(Staff!$G$2:$G$101,MATCH($D48,Staff!$A$2:$A$101,0)),"No"))</f>
        <v/>
      </c>
      <c r="J48" s="19" t="str">
        <f aca="false">IF(OR($F48="",$G48=""),"",MAX(0,MOD($G48-$F48,1)*24-N($H48)/60))</f>
        <v/>
      </c>
      <c r="K48" s="16" t="str">
        <f aca="false">IF(OR($A48="",$B48="",$F48=""),"",IF(COUNTIFS($A$2:$A$301,$A48,$B$2:$B$301,$B48,$I$2:$I$301,"Yes",$F$2:$F$301,"&lt;="&amp;$F48,$G$2:$G$301,"&gt;"&amp;$F48)&gt;0,"Yes","GAP"))</f>
        <v/>
      </c>
      <c r="L48" s="14"/>
    </row>
    <row r="49" customFormat="false" ht="15" hidden="false" customHeight="false" outlineLevel="0" collapsed="false">
      <c r="A49" s="14"/>
      <c r="B49" s="14"/>
      <c r="C49" s="15" t="str">
        <f aca="false">IF($B49="","",Lists!$H$2+MATCH($B49,Lists!$A$2:$A$8,0)-1)</f>
        <v/>
      </c>
      <c r="D49" s="14"/>
      <c r="E49" s="16" t="str">
        <f aca="false">IF($D49="","",IFERROR(INDEX(Staff!$B$2:$B$101,MATCH($D49,Staff!$A$2:$A$101,0)),"Not on Staff list"))</f>
        <v/>
      </c>
      <c r="F49" s="17"/>
      <c r="G49" s="17"/>
      <c r="H49" s="18"/>
      <c r="I49" s="16" t="str">
        <f aca="false">IF($D49="","",IFERROR(INDEX(Staff!$G$2:$G$101,MATCH($D49,Staff!$A$2:$A$101,0)),"No"))</f>
        <v/>
      </c>
      <c r="J49" s="19" t="str">
        <f aca="false">IF(OR($F49="",$G49=""),"",MAX(0,MOD($G49-$F49,1)*24-N($H49)/60))</f>
        <v/>
      </c>
      <c r="K49" s="16" t="str">
        <f aca="false">IF(OR($A49="",$B49="",$F49=""),"",IF(COUNTIFS($A$2:$A$301,$A49,$B$2:$B$301,$B49,$I$2:$I$301,"Yes",$F$2:$F$301,"&lt;="&amp;$F49,$G$2:$G$301,"&gt;"&amp;$F49)&gt;0,"Yes","GAP"))</f>
        <v/>
      </c>
      <c r="L49" s="14"/>
    </row>
    <row r="50" customFormat="false" ht="15" hidden="false" customHeight="false" outlineLevel="0" collapsed="false">
      <c r="A50" s="14"/>
      <c r="B50" s="14"/>
      <c r="C50" s="15" t="str">
        <f aca="false">IF($B50="","",Lists!$H$2+MATCH($B50,Lists!$A$2:$A$8,0)-1)</f>
        <v/>
      </c>
      <c r="D50" s="14"/>
      <c r="E50" s="16" t="str">
        <f aca="false">IF($D50="","",IFERROR(INDEX(Staff!$B$2:$B$101,MATCH($D50,Staff!$A$2:$A$101,0)),"Not on Staff list"))</f>
        <v/>
      </c>
      <c r="F50" s="17"/>
      <c r="G50" s="17"/>
      <c r="H50" s="18"/>
      <c r="I50" s="16" t="str">
        <f aca="false">IF($D50="","",IFERROR(INDEX(Staff!$G$2:$G$101,MATCH($D50,Staff!$A$2:$A$101,0)),"No"))</f>
        <v/>
      </c>
      <c r="J50" s="19" t="str">
        <f aca="false">IF(OR($F50="",$G50=""),"",MAX(0,MOD($G50-$F50,1)*24-N($H50)/60))</f>
        <v/>
      </c>
      <c r="K50" s="16" t="str">
        <f aca="false">IF(OR($A50="",$B50="",$F50=""),"",IF(COUNTIFS($A$2:$A$301,$A50,$B$2:$B$301,$B50,$I$2:$I$301,"Yes",$F$2:$F$301,"&lt;="&amp;$F50,$G$2:$G$301,"&gt;"&amp;$F50)&gt;0,"Yes","GAP"))</f>
        <v/>
      </c>
      <c r="L50" s="14"/>
    </row>
    <row r="51" customFormat="false" ht="15" hidden="false" customHeight="false" outlineLevel="0" collapsed="false">
      <c r="A51" s="14"/>
      <c r="B51" s="14"/>
      <c r="C51" s="15" t="str">
        <f aca="false">IF($B51="","",Lists!$H$2+MATCH($B51,Lists!$A$2:$A$8,0)-1)</f>
        <v/>
      </c>
      <c r="D51" s="14"/>
      <c r="E51" s="16" t="str">
        <f aca="false">IF($D51="","",IFERROR(INDEX(Staff!$B$2:$B$101,MATCH($D51,Staff!$A$2:$A$101,0)),"Not on Staff list"))</f>
        <v/>
      </c>
      <c r="F51" s="17"/>
      <c r="G51" s="17"/>
      <c r="H51" s="18"/>
      <c r="I51" s="16" t="str">
        <f aca="false">IF($D51="","",IFERROR(INDEX(Staff!$G$2:$G$101,MATCH($D51,Staff!$A$2:$A$101,0)),"No"))</f>
        <v/>
      </c>
      <c r="J51" s="19" t="str">
        <f aca="false">IF(OR($F51="",$G51=""),"",MAX(0,MOD($G51-$F51,1)*24-N($H51)/60))</f>
        <v/>
      </c>
      <c r="K51" s="16" t="str">
        <f aca="false">IF(OR($A51="",$B51="",$F51=""),"",IF(COUNTIFS($A$2:$A$301,$A51,$B$2:$B$301,$B51,$I$2:$I$301,"Yes",$F$2:$F$301,"&lt;="&amp;$F51,$G$2:$G$301,"&gt;"&amp;$F51)&gt;0,"Yes","GAP"))</f>
        <v/>
      </c>
      <c r="L51" s="14"/>
    </row>
    <row r="52" customFormat="false" ht="15" hidden="false" customHeight="false" outlineLevel="0" collapsed="false">
      <c r="A52" s="14"/>
      <c r="B52" s="14"/>
      <c r="C52" s="15" t="str">
        <f aca="false">IF($B52="","",Lists!$H$2+MATCH($B52,Lists!$A$2:$A$8,0)-1)</f>
        <v/>
      </c>
      <c r="D52" s="14"/>
      <c r="E52" s="16" t="str">
        <f aca="false">IF($D52="","",IFERROR(INDEX(Staff!$B$2:$B$101,MATCH($D52,Staff!$A$2:$A$101,0)),"Not on Staff list"))</f>
        <v/>
      </c>
      <c r="F52" s="17"/>
      <c r="G52" s="17"/>
      <c r="H52" s="18"/>
      <c r="I52" s="16" t="str">
        <f aca="false">IF($D52="","",IFERROR(INDEX(Staff!$G$2:$G$101,MATCH($D52,Staff!$A$2:$A$101,0)),"No"))</f>
        <v/>
      </c>
      <c r="J52" s="19" t="str">
        <f aca="false">IF(OR($F52="",$G52=""),"",MAX(0,MOD($G52-$F52,1)*24-N($H52)/60))</f>
        <v/>
      </c>
      <c r="K52" s="16" t="str">
        <f aca="false">IF(OR($A52="",$B52="",$F52=""),"",IF(COUNTIFS($A$2:$A$301,$A52,$B$2:$B$301,$B52,$I$2:$I$301,"Yes",$F$2:$F$301,"&lt;="&amp;$F52,$G$2:$G$301,"&gt;"&amp;$F52)&gt;0,"Yes","GAP"))</f>
        <v/>
      </c>
      <c r="L52" s="14"/>
    </row>
    <row r="53" customFormat="false" ht="15" hidden="false" customHeight="false" outlineLevel="0" collapsed="false">
      <c r="A53" s="14"/>
      <c r="B53" s="14"/>
      <c r="C53" s="15" t="str">
        <f aca="false">IF($B53="","",Lists!$H$2+MATCH($B53,Lists!$A$2:$A$8,0)-1)</f>
        <v/>
      </c>
      <c r="D53" s="14"/>
      <c r="E53" s="16" t="str">
        <f aca="false">IF($D53="","",IFERROR(INDEX(Staff!$B$2:$B$101,MATCH($D53,Staff!$A$2:$A$101,0)),"Not on Staff list"))</f>
        <v/>
      </c>
      <c r="F53" s="17"/>
      <c r="G53" s="17"/>
      <c r="H53" s="18"/>
      <c r="I53" s="16" t="str">
        <f aca="false">IF($D53="","",IFERROR(INDEX(Staff!$G$2:$G$101,MATCH($D53,Staff!$A$2:$A$101,0)),"No"))</f>
        <v/>
      </c>
      <c r="J53" s="19" t="str">
        <f aca="false">IF(OR($F53="",$G53=""),"",MAX(0,MOD($G53-$F53,1)*24-N($H53)/60))</f>
        <v/>
      </c>
      <c r="K53" s="16" t="str">
        <f aca="false">IF(OR($A53="",$B53="",$F53=""),"",IF(COUNTIFS($A$2:$A$301,$A53,$B$2:$B$301,$B53,$I$2:$I$301,"Yes",$F$2:$F$301,"&lt;="&amp;$F53,$G$2:$G$301,"&gt;"&amp;$F53)&gt;0,"Yes","GAP"))</f>
        <v/>
      </c>
      <c r="L53" s="14"/>
    </row>
    <row r="54" customFormat="false" ht="15" hidden="false" customHeight="false" outlineLevel="0" collapsed="false">
      <c r="A54" s="14"/>
      <c r="B54" s="14"/>
      <c r="C54" s="15" t="str">
        <f aca="false">IF($B54="","",Lists!$H$2+MATCH($B54,Lists!$A$2:$A$8,0)-1)</f>
        <v/>
      </c>
      <c r="D54" s="14"/>
      <c r="E54" s="16" t="str">
        <f aca="false">IF($D54="","",IFERROR(INDEX(Staff!$B$2:$B$101,MATCH($D54,Staff!$A$2:$A$101,0)),"Not on Staff list"))</f>
        <v/>
      </c>
      <c r="F54" s="17"/>
      <c r="G54" s="17"/>
      <c r="H54" s="18"/>
      <c r="I54" s="16" t="str">
        <f aca="false">IF($D54="","",IFERROR(INDEX(Staff!$G$2:$G$101,MATCH($D54,Staff!$A$2:$A$101,0)),"No"))</f>
        <v/>
      </c>
      <c r="J54" s="19" t="str">
        <f aca="false">IF(OR($F54="",$G54=""),"",MAX(0,MOD($G54-$F54,1)*24-N($H54)/60))</f>
        <v/>
      </c>
      <c r="K54" s="16" t="str">
        <f aca="false">IF(OR($A54="",$B54="",$F54=""),"",IF(COUNTIFS($A$2:$A$301,$A54,$B$2:$B$301,$B54,$I$2:$I$301,"Yes",$F$2:$F$301,"&lt;="&amp;$F54,$G$2:$G$301,"&gt;"&amp;$F54)&gt;0,"Yes","GAP"))</f>
        <v/>
      </c>
      <c r="L54" s="14"/>
    </row>
    <row r="55" customFormat="false" ht="15" hidden="false" customHeight="false" outlineLevel="0" collapsed="false">
      <c r="A55" s="14"/>
      <c r="B55" s="14"/>
      <c r="C55" s="15" t="str">
        <f aca="false">IF($B55="","",Lists!$H$2+MATCH($B55,Lists!$A$2:$A$8,0)-1)</f>
        <v/>
      </c>
      <c r="D55" s="14"/>
      <c r="E55" s="16" t="str">
        <f aca="false">IF($D55="","",IFERROR(INDEX(Staff!$B$2:$B$101,MATCH($D55,Staff!$A$2:$A$101,0)),"Not on Staff list"))</f>
        <v/>
      </c>
      <c r="F55" s="17"/>
      <c r="G55" s="17"/>
      <c r="H55" s="18"/>
      <c r="I55" s="16" t="str">
        <f aca="false">IF($D55="","",IFERROR(INDEX(Staff!$G$2:$G$101,MATCH($D55,Staff!$A$2:$A$101,0)),"No"))</f>
        <v/>
      </c>
      <c r="J55" s="19" t="str">
        <f aca="false">IF(OR($F55="",$G55=""),"",MAX(0,MOD($G55-$F55,1)*24-N($H55)/60))</f>
        <v/>
      </c>
      <c r="K55" s="16" t="str">
        <f aca="false">IF(OR($A55="",$B55="",$F55=""),"",IF(COUNTIFS($A$2:$A$301,$A55,$B$2:$B$301,$B55,$I$2:$I$301,"Yes",$F$2:$F$301,"&lt;="&amp;$F55,$G$2:$G$301,"&gt;"&amp;$F55)&gt;0,"Yes","GAP"))</f>
        <v/>
      </c>
      <c r="L55" s="14"/>
    </row>
    <row r="56" customFormat="false" ht="15" hidden="false" customHeight="false" outlineLevel="0" collapsed="false">
      <c r="A56" s="14"/>
      <c r="B56" s="14"/>
      <c r="C56" s="15" t="str">
        <f aca="false">IF($B56="","",Lists!$H$2+MATCH($B56,Lists!$A$2:$A$8,0)-1)</f>
        <v/>
      </c>
      <c r="D56" s="14"/>
      <c r="E56" s="16" t="str">
        <f aca="false">IF($D56="","",IFERROR(INDEX(Staff!$B$2:$B$101,MATCH($D56,Staff!$A$2:$A$101,0)),"Not on Staff list"))</f>
        <v/>
      </c>
      <c r="F56" s="17"/>
      <c r="G56" s="17"/>
      <c r="H56" s="18"/>
      <c r="I56" s="16" t="str">
        <f aca="false">IF($D56="","",IFERROR(INDEX(Staff!$G$2:$G$101,MATCH($D56,Staff!$A$2:$A$101,0)),"No"))</f>
        <v/>
      </c>
      <c r="J56" s="19" t="str">
        <f aca="false">IF(OR($F56="",$G56=""),"",MAX(0,MOD($G56-$F56,1)*24-N($H56)/60))</f>
        <v/>
      </c>
      <c r="K56" s="16" t="str">
        <f aca="false">IF(OR($A56="",$B56="",$F56=""),"",IF(COUNTIFS($A$2:$A$301,$A56,$B$2:$B$301,$B56,$I$2:$I$301,"Yes",$F$2:$F$301,"&lt;="&amp;$F56,$G$2:$G$301,"&gt;"&amp;$F56)&gt;0,"Yes","GAP"))</f>
        <v/>
      </c>
      <c r="L56" s="14"/>
    </row>
    <row r="57" customFormat="false" ht="15" hidden="false" customHeight="false" outlineLevel="0" collapsed="false">
      <c r="A57" s="14"/>
      <c r="B57" s="14"/>
      <c r="C57" s="15" t="str">
        <f aca="false">IF($B57="","",Lists!$H$2+MATCH($B57,Lists!$A$2:$A$8,0)-1)</f>
        <v/>
      </c>
      <c r="D57" s="14"/>
      <c r="E57" s="16" t="str">
        <f aca="false">IF($D57="","",IFERROR(INDEX(Staff!$B$2:$B$101,MATCH($D57,Staff!$A$2:$A$101,0)),"Not on Staff list"))</f>
        <v/>
      </c>
      <c r="F57" s="17"/>
      <c r="G57" s="17"/>
      <c r="H57" s="18"/>
      <c r="I57" s="16" t="str">
        <f aca="false">IF($D57="","",IFERROR(INDEX(Staff!$G$2:$G$101,MATCH($D57,Staff!$A$2:$A$101,0)),"No"))</f>
        <v/>
      </c>
      <c r="J57" s="19" t="str">
        <f aca="false">IF(OR($F57="",$G57=""),"",MAX(0,MOD($G57-$F57,1)*24-N($H57)/60))</f>
        <v/>
      </c>
      <c r="K57" s="16" t="str">
        <f aca="false">IF(OR($A57="",$B57="",$F57=""),"",IF(COUNTIFS($A$2:$A$301,$A57,$B$2:$B$301,$B57,$I$2:$I$301,"Yes",$F$2:$F$301,"&lt;="&amp;$F57,$G$2:$G$301,"&gt;"&amp;$F57)&gt;0,"Yes","GAP"))</f>
        <v/>
      </c>
      <c r="L57" s="14"/>
    </row>
    <row r="58" customFormat="false" ht="15" hidden="false" customHeight="false" outlineLevel="0" collapsed="false">
      <c r="A58" s="14"/>
      <c r="B58" s="14"/>
      <c r="C58" s="15" t="str">
        <f aca="false">IF($B58="","",Lists!$H$2+MATCH($B58,Lists!$A$2:$A$8,0)-1)</f>
        <v/>
      </c>
      <c r="D58" s="14"/>
      <c r="E58" s="16" t="str">
        <f aca="false">IF($D58="","",IFERROR(INDEX(Staff!$B$2:$B$101,MATCH($D58,Staff!$A$2:$A$101,0)),"Not on Staff list"))</f>
        <v/>
      </c>
      <c r="F58" s="17"/>
      <c r="G58" s="17"/>
      <c r="H58" s="18"/>
      <c r="I58" s="16" t="str">
        <f aca="false">IF($D58="","",IFERROR(INDEX(Staff!$G$2:$G$101,MATCH($D58,Staff!$A$2:$A$101,0)),"No"))</f>
        <v/>
      </c>
      <c r="J58" s="19" t="str">
        <f aca="false">IF(OR($F58="",$G58=""),"",MAX(0,MOD($G58-$F58,1)*24-N($H58)/60))</f>
        <v/>
      </c>
      <c r="K58" s="16" t="str">
        <f aca="false">IF(OR($A58="",$B58="",$F58=""),"",IF(COUNTIFS($A$2:$A$301,$A58,$B$2:$B$301,$B58,$I$2:$I$301,"Yes",$F$2:$F$301,"&lt;="&amp;$F58,$G$2:$G$301,"&gt;"&amp;$F58)&gt;0,"Yes","GAP"))</f>
        <v/>
      </c>
      <c r="L58" s="14"/>
    </row>
    <row r="59" customFormat="false" ht="15" hidden="false" customHeight="false" outlineLevel="0" collapsed="false">
      <c r="A59" s="14"/>
      <c r="B59" s="14"/>
      <c r="C59" s="15" t="str">
        <f aca="false">IF($B59="","",Lists!$H$2+MATCH($B59,Lists!$A$2:$A$8,0)-1)</f>
        <v/>
      </c>
      <c r="D59" s="14"/>
      <c r="E59" s="16" t="str">
        <f aca="false">IF($D59="","",IFERROR(INDEX(Staff!$B$2:$B$101,MATCH($D59,Staff!$A$2:$A$101,0)),"Not on Staff list"))</f>
        <v/>
      </c>
      <c r="F59" s="17"/>
      <c r="G59" s="17"/>
      <c r="H59" s="18"/>
      <c r="I59" s="16" t="str">
        <f aca="false">IF($D59="","",IFERROR(INDEX(Staff!$G$2:$G$101,MATCH($D59,Staff!$A$2:$A$101,0)),"No"))</f>
        <v/>
      </c>
      <c r="J59" s="19" t="str">
        <f aca="false">IF(OR($F59="",$G59=""),"",MAX(0,MOD($G59-$F59,1)*24-N($H59)/60))</f>
        <v/>
      </c>
      <c r="K59" s="16" t="str">
        <f aca="false">IF(OR($A59="",$B59="",$F59=""),"",IF(COUNTIFS($A$2:$A$301,$A59,$B$2:$B$301,$B59,$I$2:$I$301,"Yes",$F$2:$F$301,"&lt;="&amp;$F59,$G$2:$G$301,"&gt;"&amp;$F59)&gt;0,"Yes","GAP"))</f>
        <v/>
      </c>
      <c r="L59" s="14"/>
    </row>
    <row r="60" customFormat="false" ht="15" hidden="false" customHeight="false" outlineLevel="0" collapsed="false">
      <c r="A60" s="14"/>
      <c r="B60" s="14"/>
      <c r="C60" s="15" t="str">
        <f aca="false">IF($B60="","",Lists!$H$2+MATCH($B60,Lists!$A$2:$A$8,0)-1)</f>
        <v/>
      </c>
      <c r="D60" s="14"/>
      <c r="E60" s="16" t="str">
        <f aca="false">IF($D60="","",IFERROR(INDEX(Staff!$B$2:$B$101,MATCH($D60,Staff!$A$2:$A$101,0)),"Not on Staff list"))</f>
        <v/>
      </c>
      <c r="F60" s="17"/>
      <c r="G60" s="17"/>
      <c r="H60" s="18"/>
      <c r="I60" s="16" t="str">
        <f aca="false">IF($D60="","",IFERROR(INDEX(Staff!$G$2:$G$101,MATCH($D60,Staff!$A$2:$A$101,0)),"No"))</f>
        <v/>
      </c>
      <c r="J60" s="19" t="str">
        <f aca="false">IF(OR($F60="",$G60=""),"",MAX(0,MOD($G60-$F60,1)*24-N($H60)/60))</f>
        <v/>
      </c>
      <c r="K60" s="16" t="str">
        <f aca="false">IF(OR($A60="",$B60="",$F60=""),"",IF(COUNTIFS($A$2:$A$301,$A60,$B$2:$B$301,$B60,$I$2:$I$301,"Yes",$F$2:$F$301,"&lt;="&amp;$F60,$G$2:$G$301,"&gt;"&amp;$F60)&gt;0,"Yes","GAP"))</f>
        <v/>
      </c>
      <c r="L60" s="14"/>
    </row>
    <row r="61" customFormat="false" ht="15" hidden="false" customHeight="false" outlineLevel="0" collapsed="false">
      <c r="A61" s="14"/>
      <c r="B61" s="14"/>
      <c r="C61" s="15" t="str">
        <f aca="false">IF($B61="","",Lists!$H$2+MATCH($B61,Lists!$A$2:$A$8,0)-1)</f>
        <v/>
      </c>
      <c r="D61" s="14"/>
      <c r="E61" s="16" t="str">
        <f aca="false">IF($D61="","",IFERROR(INDEX(Staff!$B$2:$B$101,MATCH($D61,Staff!$A$2:$A$101,0)),"Not on Staff list"))</f>
        <v/>
      </c>
      <c r="F61" s="17"/>
      <c r="G61" s="17"/>
      <c r="H61" s="18"/>
      <c r="I61" s="16" t="str">
        <f aca="false">IF($D61="","",IFERROR(INDEX(Staff!$G$2:$G$101,MATCH($D61,Staff!$A$2:$A$101,0)),"No"))</f>
        <v/>
      </c>
      <c r="J61" s="19" t="str">
        <f aca="false">IF(OR($F61="",$G61=""),"",MAX(0,MOD($G61-$F61,1)*24-N($H61)/60))</f>
        <v/>
      </c>
      <c r="K61" s="16" t="str">
        <f aca="false">IF(OR($A61="",$B61="",$F61=""),"",IF(COUNTIFS($A$2:$A$301,$A61,$B$2:$B$301,$B61,$I$2:$I$301,"Yes",$F$2:$F$301,"&lt;="&amp;$F61,$G$2:$G$301,"&gt;"&amp;$F61)&gt;0,"Yes","GAP"))</f>
        <v/>
      </c>
      <c r="L61" s="14"/>
    </row>
    <row r="62" customFormat="false" ht="15" hidden="false" customHeight="false" outlineLevel="0" collapsed="false">
      <c r="A62" s="14"/>
      <c r="B62" s="14"/>
      <c r="C62" s="15" t="str">
        <f aca="false">IF($B62="","",Lists!$H$2+MATCH($B62,Lists!$A$2:$A$8,0)-1)</f>
        <v/>
      </c>
      <c r="D62" s="14"/>
      <c r="E62" s="16" t="str">
        <f aca="false">IF($D62="","",IFERROR(INDEX(Staff!$B$2:$B$101,MATCH($D62,Staff!$A$2:$A$101,0)),"Not on Staff list"))</f>
        <v/>
      </c>
      <c r="F62" s="17"/>
      <c r="G62" s="17"/>
      <c r="H62" s="18"/>
      <c r="I62" s="16" t="str">
        <f aca="false">IF($D62="","",IFERROR(INDEX(Staff!$G$2:$G$101,MATCH($D62,Staff!$A$2:$A$101,0)),"No"))</f>
        <v/>
      </c>
      <c r="J62" s="19" t="str">
        <f aca="false">IF(OR($F62="",$G62=""),"",MAX(0,MOD($G62-$F62,1)*24-N($H62)/60))</f>
        <v/>
      </c>
      <c r="K62" s="16" t="str">
        <f aca="false">IF(OR($A62="",$B62="",$F62=""),"",IF(COUNTIFS($A$2:$A$301,$A62,$B$2:$B$301,$B62,$I$2:$I$301,"Yes",$F$2:$F$301,"&lt;="&amp;$F62,$G$2:$G$301,"&gt;"&amp;$F62)&gt;0,"Yes","GAP"))</f>
        <v/>
      </c>
      <c r="L62" s="14"/>
    </row>
    <row r="63" customFormat="false" ht="15" hidden="false" customHeight="false" outlineLevel="0" collapsed="false">
      <c r="A63" s="14"/>
      <c r="B63" s="14"/>
      <c r="C63" s="15" t="str">
        <f aca="false">IF($B63="","",Lists!$H$2+MATCH($B63,Lists!$A$2:$A$8,0)-1)</f>
        <v/>
      </c>
      <c r="D63" s="14"/>
      <c r="E63" s="16" t="str">
        <f aca="false">IF($D63="","",IFERROR(INDEX(Staff!$B$2:$B$101,MATCH($D63,Staff!$A$2:$A$101,0)),"Not on Staff list"))</f>
        <v/>
      </c>
      <c r="F63" s="17"/>
      <c r="G63" s="17"/>
      <c r="H63" s="18"/>
      <c r="I63" s="16" t="str">
        <f aca="false">IF($D63="","",IFERROR(INDEX(Staff!$G$2:$G$101,MATCH($D63,Staff!$A$2:$A$101,0)),"No"))</f>
        <v/>
      </c>
      <c r="J63" s="19" t="str">
        <f aca="false">IF(OR($F63="",$G63=""),"",MAX(0,MOD($G63-$F63,1)*24-N($H63)/60))</f>
        <v/>
      </c>
      <c r="K63" s="16" t="str">
        <f aca="false">IF(OR($A63="",$B63="",$F63=""),"",IF(COUNTIFS($A$2:$A$301,$A63,$B$2:$B$301,$B63,$I$2:$I$301,"Yes",$F$2:$F$301,"&lt;="&amp;$F63,$G$2:$G$301,"&gt;"&amp;$F63)&gt;0,"Yes","GAP"))</f>
        <v/>
      </c>
      <c r="L63" s="14"/>
    </row>
    <row r="64" customFormat="false" ht="15" hidden="false" customHeight="false" outlineLevel="0" collapsed="false">
      <c r="A64" s="14"/>
      <c r="B64" s="14"/>
      <c r="C64" s="15" t="str">
        <f aca="false">IF($B64="","",Lists!$H$2+MATCH($B64,Lists!$A$2:$A$8,0)-1)</f>
        <v/>
      </c>
      <c r="D64" s="14"/>
      <c r="E64" s="16" t="str">
        <f aca="false">IF($D64="","",IFERROR(INDEX(Staff!$B$2:$B$101,MATCH($D64,Staff!$A$2:$A$101,0)),"Not on Staff list"))</f>
        <v/>
      </c>
      <c r="F64" s="17"/>
      <c r="G64" s="17"/>
      <c r="H64" s="18"/>
      <c r="I64" s="16" t="str">
        <f aca="false">IF($D64="","",IFERROR(INDEX(Staff!$G$2:$G$101,MATCH($D64,Staff!$A$2:$A$101,0)),"No"))</f>
        <v/>
      </c>
      <c r="J64" s="19" t="str">
        <f aca="false">IF(OR($F64="",$G64=""),"",MAX(0,MOD($G64-$F64,1)*24-N($H64)/60))</f>
        <v/>
      </c>
      <c r="K64" s="16" t="str">
        <f aca="false">IF(OR($A64="",$B64="",$F64=""),"",IF(COUNTIFS($A$2:$A$301,$A64,$B$2:$B$301,$B64,$I$2:$I$301,"Yes",$F$2:$F$301,"&lt;="&amp;$F64,$G$2:$G$301,"&gt;"&amp;$F64)&gt;0,"Yes","GAP"))</f>
        <v/>
      </c>
      <c r="L64" s="14"/>
    </row>
    <row r="65" customFormat="false" ht="15" hidden="false" customHeight="false" outlineLevel="0" collapsed="false">
      <c r="A65" s="14"/>
      <c r="B65" s="14"/>
      <c r="C65" s="15" t="str">
        <f aca="false">IF($B65="","",Lists!$H$2+MATCH($B65,Lists!$A$2:$A$8,0)-1)</f>
        <v/>
      </c>
      <c r="D65" s="14"/>
      <c r="E65" s="16" t="str">
        <f aca="false">IF($D65="","",IFERROR(INDEX(Staff!$B$2:$B$101,MATCH($D65,Staff!$A$2:$A$101,0)),"Not on Staff list"))</f>
        <v/>
      </c>
      <c r="F65" s="17"/>
      <c r="G65" s="17"/>
      <c r="H65" s="18"/>
      <c r="I65" s="16" t="str">
        <f aca="false">IF($D65="","",IFERROR(INDEX(Staff!$G$2:$G$101,MATCH($D65,Staff!$A$2:$A$101,0)),"No"))</f>
        <v/>
      </c>
      <c r="J65" s="19" t="str">
        <f aca="false">IF(OR($F65="",$G65=""),"",MAX(0,MOD($G65-$F65,1)*24-N($H65)/60))</f>
        <v/>
      </c>
      <c r="K65" s="16" t="str">
        <f aca="false">IF(OR($A65="",$B65="",$F65=""),"",IF(COUNTIFS($A$2:$A$301,$A65,$B$2:$B$301,$B65,$I$2:$I$301,"Yes",$F$2:$F$301,"&lt;="&amp;$F65,$G$2:$G$301,"&gt;"&amp;$F65)&gt;0,"Yes","GAP"))</f>
        <v/>
      </c>
      <c r="L65" s="14"/>
    </row>
    <row r="66" customFormat="false" ht="15" hidden="false" customHeight="false" outlineLevel="0" collapsed="false">
      <c r="A66" s="14"/>
      <c r="B66" s="14"/>
      <c r="C66" s="15" t="str">
        <f aca="false">IF($B66="","",Lists!$H$2+MATCH($B66,Lists!$A$2:$A$8,0)-1)</f>
        <v/>
      </c>
      <c r="D66" s="14"/>
      <c r="E66" s="16" t="str">
        <f aca="false">IF($D66="","",IFERROR(INDEX(Staff!$B$2:$B$101,MATCH($D66,Staff!$A$2:$A$101,0)),"Not on Staff list"))</f>
        <v/>
      </c>
      <c r="F66" s="17"/>
      <c r="G66" s="17"/>
      <c r="H66" s="18"/>
      <c r="I66" s="16" t="str">
        <f aca="false">IF($D66="","",IFERROR(INDEX(Staff!$G$2:$G$101,MATCH($D66,Staff!$A$2:$A$101,0)),"No"))</f>
        <v/>
      </c>
      <c r="J66" s="19" t="str">
        <f aca="false">IF(OR($F66="",$G66=""),"",MAX(0,MOD($G66-$F66,1)*24-N($H66)/60))</f>
        <v/>
      </c>
      <c r="K66" s="16" t="str">
        <f aca="false">IF(OR($A66="",$B66="",$F66=""),"",IF(COUNTIFS($A$2:$A$301,$A66,$B$2:$B$301,$B66,$I$2:$I$301,"Yes",$F$2:$F$301,"&lt;="&amp;$F66,$G$2:$G$301,"&gt;"&amp;$F66)&gt;0,"Yes","GAP"))</f>
        <v/>
      </c>
      <c r="L66" s="14"/>
    </row>
    <row r="67" customFormat="false" ht="15" hidden="false" customHeight="false" outlineLevel="0" collapsed="false">
      <c r="A67" s="14"/>
      <c r="B67" s="14"/>
      <c r="C67" s="15" t="str">
        <f aca="false">IF($B67="","",Lists!$H$2+MATCH($B67,Lists!$A$2:$A$8,0)-1)</f>
        <v/>
      </c>
      <c r="D67" s="14"/>
      <c r="E67" s="16" t="str">
        <f aca="false">IF($D67="","",IFERROR(INDEX(Staff!$B$2:$B$101,MATCH($D67,Staff!$A$2:$A$101,0)),"Not on Staff list"))</f>
        <v/>
      </c>
      <c r="F67" s="17"/>
      <c r="G67" s="17"/>
      <c r="H67" s="18"/>
      <c r="I67" s="16" t="str">
        <f aca="false">IF($D67="","",IFERROR(INDEX(Staff!$G$2:$G$101,MATCH($D67,Staff!$A$2:$A$101,0)),"No"))</f>
        <v/>
      </c>
      <c r="J67" s="19" t="str">
        <f aca="false">IF(OR($F67="",$G67=""),"",MAX(0,MOD($G67-$F67,1)*24-N($H67)/60))</f>
        <v/>
      </c>
      <c r="K67" s="16" t="str">
        <f aca="false">IF(OR($A67="",$B67="",$F67=""),"",IF(COUNTIFS($A$2:$A$301,$A67,$B$2:$B$301,$B67,$I$2:$I$301,"Yes",$F$2:$F$301,"&lt;="&amp;$F67,$G$2:$G$301,"&gt;"&amp;$F67)&gt;0,"Yes","GAP"))</f>
        <v/>
      </c>
      <c r="L67" s="14"/>
    </row>
    <row r="68" customFormat="false" ht="15" hidden="false" customHeight="false" outlineLevel="0" collapsed="false">
      <c r="A68" s="14"/>
      <c r="B68" s="14"/>
      <c r="C68" s="15" t="str">
        <f aca="false">IF($B68="","",Lists!$H$2+MATCH($B68,Lists!$A$2:$A$8,0)-1)</f>
        <v/>
      </c>
      <c r="D68" s="14"/>
      <c r="E68" s="16" t="str">
        <f aca="false">IF($D68="","",IFERROR(INDEX(Staff!$B$2:$B$101,MATCH($D68,Staff!$A$2:$A$101,0)),"Not on Staff list"))</f>
        <v/>
      </c>
      <c r="F68" s="17"/>
      <c r="G68" s="17"/>
      <c r="H68" s="18"/>
      <c r="I68" s="16" t="str">
        <f aca="false">IF($D68="","",IFERROR(INDEX(Staff!$G$2:$G$101,MATCH($D68,Staff!$A$2:$A$101,0)),"No"))</f>
        <v/>
      </c>
      <c r="J68" s="19" t="str">
        <f aca="false">IF(OR($F68="",$G68=""),"",MAX(0,MOD($G68-$F68,1)*24-N($H68)/60))</f>
        <v/>
      </c>
      <c r="K68" s="16" t="str">
        <f aca="false">IF(OR($A68="",$B68="",$F68=""),"",IF(COUNTIFS($A$2:$A$301,$A68,$B$2:$B$301,$B68,$I$2:$I$301,"Yes",$F$2:$F$301,"&lt;="&amp;$F68,$G$2:$G$301,"&gt;"&amp;$F68)&gt;0,"Yes","GAP"))</f>
        <v/>
      </c>
      <c r="L68" s="14"/>
    </row>
    <row r="69" customFormat="false" ht="15" hidden="false" customHeight="false" outlineLevel="0" collapsed="false">
      <c r="A69" s="14"/>
      <c r="B69" s="14"/>
      <c r="C69" s="15" t="str">
        <f aca="false">IF($B69="","",Lists!$H$2+MATCH($B69,Lists!$A$2:$A$8,0)-1)</f>
        <v/>
      </c>
      <c r="D69" s="14"/>
      <c r="E69" s="16" t="str">
        <f aca="false">IF($D69="","",IFERROR(INDEX(Staff!$B$2:$B$101,MATCH($D69,Staff!$A$2:$A$101,0)),"Not on Staff list"))</f>
        <v/>
      </c>
      <c r="F69" s="17"/>
      <c r="G69" s="17"/>
      <c r="H69" s="18"/>
      <c r="I69" s="16" t="str">
        <f aca="false">IF($D69="","",IFERROR(INDEX(Staff!$G$2:$G$101,MATCH($D69,Staff!$A$2:$A$101,0)),"No"))</f>
        <v/>
      </c>
      <c r="J69" s="19" t="str">
        <f aca="false">IF(OR($F69="",$G69=""),"",MAX(0,MOD($G69-$F69,1)*24-N($H69)/60))</f>
        <v/>
      </c>
      <c r="K69" s="16" t="str">
        <f aca="false">IF(OR($A69="",$B69="",$F69=""),"",IF(COUNTIFS($A$2:$A$301,$A69,$B$2:$B$301,$B69,$I$2:$I$301,"Yes",$F$2:$F$301,"&lt;="&amp;$F69,$G$2:$G$301,"&gt;"&amp;$F69)&gt;0,"Yes","GAP"))</f>
        <v/>
      </c>
      <c r="L69" s="14"/>
    </row>
    <row r="70" customFormat="false" ht="15" hidden="false" customHeight="false" outlineLevel="0" collapsed="false">
      <c r="A70" s="14"/>
      <c r="B70" s="14"/>
      <c r="C70" s="15" t="str">
        <f aca="false">IF($B70="","",Lists!$H$2+MATCH($B70,Lists!$A$2:$A$8,0)-1)</f>
        <v/>
      </c>
      <c r="D70" s="14"/>
      <c r="E70" s="16" t="str">
        <f aca="false">IF($D70="","",IFERROR(INDEX(Staff!$B$2:$B$101,MATCH($D70,Staff!$A$2:$A$101,0)),"Not on Staff list"))</f>
        <v/>
      </c>
      <c r="F70" s="17"/>
      <c r="G70" s="17"/>
      <c r="H70" s="18"/>
      <c r="I70" s="16" t="str">
        <f aca="false">IF($D70="","",IFERROR(INDEX(Staff!$G$2:$G$101,MATCH($D70,Staff!$A$2:$A$101,0)),"No"))</f>
        <v/>
      </c>
      <c r="J70" s="19" t="str">
        <f aca="false">IF(OR($F70="",$G70=""),"",MAX(0,MOD($G70-$F70,1)*24-N($H70)/60))</f>
        <v/>
      </c>
      <c r="K70" s="16" t="str">
        <f aca="false">IF(OR($A70="",$B70="",$F70=""),"",IF(COUNTIFS($A$2:$A$301,$A70,$B$2:$B$301,$B70,$I$2:$I$301,"Yes",$F$2:$F$301,"&lt;="&amp;$F70,$G$2:$G$301,"&gt;"&amp;$F70)&gt;0,"Yes","GAP"))</f>
        <v/>
      </c>
      <c r="L70" s="14"/>
    </row>
    <row r="71" customFormat="false" ht="15" hidden="false" customHeight="false" outlineLevel="0" collapsed="false">
      <c r="A71" s="14"/>
      <c r="B71" s="14"/>
      <c r="C71" s="15" t="str">
        <f aca="false">IF($B71="","",Lists!$H$2+MATCH($B71,Lists!$A$2:$A$8,0)-1)</f>
        <v/>
      </c>
      <c r="D71" s="14"/>
      <c r="E71" s="16" t="str">
        <f aca="false">IF($D71="","",IFERROR(INDEX(Staff!$B$2:$B$101,MATCH($D71,Staff!$A$2:$A$101,0)),"Not on Staff list"))</f>
        <v/>
      </c>
      <c r="F71" s="17"/>
      <c r="G71" s="17"/>
      <c r="H71" s="18"/>
      <c r="I71" s="16" t="str">
        <f aca="false">IF($D71="","",IFERROR(INDEX(Staff!$G$2:$G$101,MATCH($D71,Staff!$A$2:$A$101,0)),"No"))</f>
        <v/>
      </c>
      <c r="J71" s="19" t="str">
        <f aca="false">IF(OR($F71="",$G71=""),"",MAX(0,MOD($G71-$F71,1)*24-N($H71)/60))</f>
        <v/>
      </c>
      <c r="K71" s="16" t="str">
        <f aca="false">IF(OR($A71="",$B71="",$F71=""),"",IF(COUNTIFS($A$2:$A$301,$A71,$B$2:$B$301,$B71,$I$2:$I$301,"Yes",$F$2:$F$301,"&lt;="&amp;$F71,$G$2:$G$301,"&gt;"&amp;$F71)&gt;0,"Yes","GAP"))</f>
        <v/>
      </c>
      <c r="L71" s="14"/>
    </row>
    <row r="72" customFormat="false" ht="15" hidden="false" customHeight="false" outlineLevel="0" collapsed="false">
      <c r="A72" s="14"/>
      <c r="B72" s="14"/>
      <c r="C72" s="15" t="str">
        <f aca="false">IF($B72="","",Lists!$H$2+MATCH($B72,Lists!$A$2:$A$8,0)-1)</f>
        <v/>
      </c>
      <c r="D72" s="14"/>
      <c r="E72" s="16" t="str">
        <f aca="false">IF($D72="","",IFERROR(INDEX(Staff!$B$2:$B$101,MATCH($D72,Staff!$A$2:$A$101,0)),"Not on Staff list"))</f>
        <v/>
      </c>
      <c r="F72" s="17"/>
      <c r="G72" s="17"/>
      <c r="H72" s="18"/>
      <c r="I72" s="16" t="str">
        <f aca="false">IF($D72="","",IFERROR(INDEX(Staff!$G$2:$G$101,MATCH($D72,Staff!$A$2:$A$101,0)),"No"))</f>
        <v/>
      </c>
      <c r="J72" s="19" t="str">
        <f aca="false">IF(OR($F72="",$G72=""),"",MAX(0,MOD($G72-$F72,1)*24-N($H72)/60))</f>
        <v/>
      </c>
      <c r="K72" s="16" t="str">
        <f aca="false">IF(OR($A72="",$B72="",$F72=""),"",IF(COUNTIFS($A$2:$A$301,$A72,$B$2:$B$301,$B72,$I$2:$I$301,"Yes",$F$2:$F$301,"&lt;="&amp;$F72,$G$2:$G$301,"&gt;"&amp;$F72)&gt;0,"Yes","GAP"))</f>
        <v/>
      </c>
      <c r="L72" s="14"/>
    </row>
    <row r="73" customFormat="false" ht="15" hidden="false" customHeight="false" outlineLevel="0" collapsed="false">
      <c r="A73" s="14"/>
      <c r="B73" s="14"/>
      <c r="C73" s="15" t="str">
        <f aca="false">IF($B73="","",Lists!$H$2+MATCH($B73,Lists!$A$2:$A$8,0)-1)</f>
        <v/>
      </c>
      <c r="D73" s="14"/>
      <c r="E73" s="16" t="str">
        <f aca="false">IF($D73="","",IFERROR(INDEX(Staff!$B$2:$B$101,MATCH($D73,Staff!$A$2:$A$101,0)),"Not on Staff list"))</f>
        <v/>
      </c>
      <c r="F73" s="17"/>
      <c r="G73" s="17"/>
      <c r="H73" s="18"/>
      <c r="I73" s="16" t="str">
        <f aca="false">IF($D73="","",IFERROR(INDEX(Staff!$G$2:$G$101,MATCH($D73,Staff!$A$2:$A$101,0)),"No"))</f>
        <v/>
      </c>
      <c r="J73" s="19" t="str">
        <f aca="false">IF(OR($F73="",$G73=""),"",MAX(0,MOD($G73-$F73,1)*24-N($H73)/60))</f>
        <v/>
      </c>
      <c r="K73" s="16" t="str">
        <f aca="false">IF(OR($A73="",$B73="",$F73=""),"",IF(COUNTIFS($A$2:$A$301,$A73,$B$2:$B$301,$B73,$I$2:$I$301,"Yes",$F$2:$F$301,"&lt;="&amp;$F73,$G$2:$G$301,"&gt;"&amp;$F73)&gt;0,"Yes","GAP"))</f>
        <v/>
      </c>
      <c r="L73" s="14"/>
    </row>
    <row r="74" customFormat="false" ht="15" hidden="false" customHeight="false" outlineLevel="0" collapsed="false">
      <c r="A74" s="14"/>
      <c r="B74" s="14"/>
      <c r="C74" s="15" t="str">
        <f aca="false">IF($B74="","",Lists!$H$2+MATCH($B74,Lists!$A$2:$A$8,0)-1)</f>
        <v/>
      </c>
      <c r="D74" s="14"/>
      <c r="E74" s="16" t="str">
        <f aca="false">IF($D74="","",IFERROR(INDEX(Staff!$B$2:$B$101,MATCH($D74,Staff!$A$2:$A$101,0)),"Not on Staff list"))</f>
        <v/>
      </c>
      <c r="F74" s="17"/>
      <c r="G74" s="17"/>
      <c r="H74" s="18"/>
      <c r="I74" s="16" t="str">
        <f aca="false">IF($D74="","",IFERROR(INDEX(Staff!$G$2:$G$101,MATCH($D74,Staff!$A$2:$A$101,0)),"No"))</f>
        <v/>
      </c>
      <c r="J74" s="19" t="str">
        <f aca="false">IF(OR($F74="",$G74=""),"",MAX(0,MOD($G74-$F74,1)*24-N($H74)/60))</f>
        <v/>
      </c>
      <c r="K74" s="16" t="str">
        <f aca="false">IF(OR($A74="",$B74="",$F74=""),"",IF(COUNTIFS($A$2:$A$301,$A74,$B$2:$B$301,$B74,$I$2:$I$301,"Yes",$F$2:$F$301,"&lt;="&amp;$F74,$G$2:$G$301,"&gt;"&amp;$F74)&gt;0,"Yes","GAP"))</f>
        <v/>
      </c>
      <c r="L74" s="14"/>
    </row>
    <row r="75" customFormat="false" ht="15" hidden="false" customHeight="false" outlineLevel="0" collapsed="false">
      <c r="A75" s="14"/>
      <c r="B75" s="14"/>
      <c r="C75" s="15" t="str">
        <f aca="false">IF($B75="","",Lists!$H$2+MATCH($B75,Lists!$A$2:$A$8,0)-1)</f>
        <v/>
      </c>
      <c r="D75" s="14"/>
      <c r="E75" s="16" t="str">
        <f aca="false">IF($D75="","",IFERROR(INDEX(Staff!$B$2:$B$101,MATCH($D75,Staff!$A$2:$A$101,0)),"Not on Staff list"))</f>
        <v/>
      </c>
      <c r="F75" s="17"/>
      <c r="G75" s="17"/>
      <c r="H75" s="18"/>
      <c r="I75" s="16" t="str">
        <f aca="false">IF($D75="","",IFERROR(INDEX(Staff!$G$2:$G$101,MATCH($D75,Staff!$A$2:$A$101,0)),"No"))</f>
        <v/>
      </c>
      <c r="J75" s="19" t="str">
        <f aca="false">IF(OR($F75="",$G75=""),"",MAX(0,MOD($G75-$F75,1)*24-N($H75)/60))</f>
        <v/>
      </c>
      <c r="K75" s="16" t="str">
        <f aca="false">IF(OR($A75="",$B75="",$F75=""),"",IF(COUNTIFS($A$2:$A$301,$A75,$B$2:$B$301,$B75,$I$2:$I$301,"Yes",$F$2:$F$301,"&lt;="&amp;$F75,$G$2:$G$301,"&gt;"&amp;$F75)&gt;0,"Yes","GAP"))</f>
        <v/>
      </c>
      <c r="L75" s="14"/>
    </row>
    <row r="76" customFormat="false" ht="15" hidden="false" customHeight="false" outlineLevel="0" collapsed="false">
      <c r="A76" s="14"/>
      <c r="B76" s="14"/>
      <c r="C76" s="15" t="str">
        <f aca="false">IF($B76="","",Lists!$H$2+MATCH($B76,Lists!$A$2:$A$8,0)-1)</f>
        <v/>
      </c>
      <c r="D76" s="14"/>
      <c r="E76" s="16" t="str">
        <f aca="false">IF($D76="","",IFERROR(INDEX(Staff!$B$2:$B$101,MATCH($D76,Staff!$A$2:$A$101,0)),"Not on Staff list"))</f>
        <v/>
      </c>
      <c r="F76" s="17"/>
      <c r="G76" s="17"/>
      <c r="H76" s="18"/>
      <c r="I76" s="16" t="str">
        <f aca="false">IF($D76="","",IFERROR(INDEX(Staff!$G$2:$G$101,MATCH($D76,Staff!$A$2:$A$101,0)),"No"))</f>
        <v/>
      </c>
      <c r="J76" s="19" t="str">
        <f aca="false">IF(OR($F76="",$G76=""),"",MAX(0,MOD($G76-$F76,1)*24-N($H76)/60))</f>
        <v/>
      </c>
      <c r="K76" s="16" t="str">
        <f aca="false">IF(OR($A76="",$B76="",$F76=""),"",IF(COUNTIFS($A$2:$A$301,$A76,$B$2:$B$301,$B76,$I$2:$I$301,"Yes",$F$2:$F$301,"&lt;="&amp;$F76,$G$2:$G$301,"&gt;"&amp;$F76)&gt;0,"Yes","GAP"))</f>
        <v/>
      </c>
      <c r="L76" s="14"/>
    </row>
    <row r="77" customFormat="false" ht="15" hidden="false" customHeight="false" outlineLevel="0" collapsed="false">
      <c r="A77" s="14"/>
      <c r="B77" s="14"/>
      <c r="C77" s="15" t="str">
        <f aca="false">IF($B77="","",Lists!$H$2+MATCH($B77,Lists!$A$2:$A$8,0)-1)</f>
        <v/>
      </c>
      <c r="D77" s="14"/>
      <c r="E77" s="16" t="str">
        <f aca="false">IF($D77="","",IFERROR(INDEX(Staff!$B$2:$B$101,MATCH($D77,Staff!$A$2:$A$101,0)),"Not on Staff list"))</f>
        <v/>
      </c>
      <c r="F77" s="17"/>
      <c r="G77" s="17"/>
      <c r="H77" s="18"/>
      <c r="I77" s="16" t="str">
        <f aca="false">IF($D77="","",IFERROR(INDEX(Staff!$G$2:$G$101,MATCH($D77,Staff!$A$2:$A$101,0)),"No"))</f>
        <v/>
      </c>
      <c r="J77" s="19" t="str">
        <f aca="false">IF(OR($F77="",$G77=""),"",MAX(0,MOD($G77-$F77,1)*24-N($H77)/60))</f>
        <v/>
      </c>
      <c r="K77" s="16" t="str">
        <f aca="false">IF(OR($A77="",$B77="",$F77=""),"",IF(COUNTIFS($A$2:$A$301,$A77,$B$2:$B$301,$B77,$I$2:$I$301,"Yes",$F$2:$F$301,"&lt;="&amp;$F77,$G$2:$G$301,"&gt;"&amp;$F77)&gt;0,"Yes","GAP"))</f>
        <v/>
      </c>
      <c r="L77" s="14"/>
    </row>
    <row r="78" customFormat="false" ht="15" hidden="false" customHeight="false" outlineLevel="0" collapsed="false">
      <c r="A78" s="14"/>
      <c r="B78" s="14"/>
      <c r="C78" s="15" t="str">
        <f aca="false">IF($B78="","",Lists!$H$2+MATCH($B78,Lists!$A$2:$A$8,0)-1)</f>
        <v/>
      </c>
      <c r="D78" s="14"/>
      <c r="E78" s="16" t="str">
        <f aca="false">IF($D78="","",IFERROR(INDEX(Staff!$B$2:$B$101,MATCH($D78,Staff!$A$2:$A$101,0)),"Not on Staff list"))</f>
        <v/>
      </c>
      <c r="F78" s="17"/>
      <c r="G78" s="17"/>
      <c r="H78" s="18"/>
      <c r="I78" s="16" t="str">
        <f aca="false">IF($D78="","",IFERROR(INDEX(Staff!$G$2:$G$101,MATCH($D78,Staff!$A$2:$A$101,0)),"No"))</f>
        <v/>
      </c>
      <c r="J78" s="19" t="str">
        <f aca="false">IF(OR($F78="",$G78=""),"",MAX(0,MOD($G78-$F78,1)*24-N($H78)/60))</f>
        <v/>
      </c>
      <c r="K78" s="16" t="str">
        <f aca="false">IF(OR($A78="",$B78="",$F78=""),"",IF(COUNTIFS($A$2:$A$301,$A78,$B$2:$B$301,$B78,$I$2:$I$301,"Yes",$F$2:$F$301,"&lt;="&amp;$F78,$G$2:$G$301,"&gt;"&amp;$F78)&gt;0,"Yes","GAP"))</f>
        <v/>
      </c>
      <c r="L78" s="14"/>
    </row>
    <row r="79" customFormat="false" ht="15" hidden="false" customHeight="false" outlineLevel="0" collapsed="false">
      <c r="A79" s="14"/>
      <c r="B79" s="14"/>
      <c r="C79" s="15" t="str">
        <f aca="false">IF($B79="","",Lists!$H$2+MATCH($B79,Lists!$A$2:$A$8,0)-1)</f>
        <v/>
      </c>
      <c r="D79" s="14"/>
      <c r="E79" s="16" t="str">
        <f aca="false">IF($D79="","",IFERROR(INDEX(Staff!$B$2:$B$101,MATCH($D79,Staff!$A$2:$A$101,0)),"Not on Staff list"))</f>
        <v/>
      </c>
      <c r="F79" s="17"/>
      <c r="G79" s="17"/>
      <c r="H79" s="18"/>
      <c r="I79" s="16" t="str">
        <f aca="false">IF($D79="","",IFERROR(INDEX(Staff!$G$2:$G$101,MATCH($D79,Staff!$A$2:$A$101,0)),"No"))</f>
        <v/>
      </c>
      <c r="J79" s="19" t="str">
        <f aca="false">IF(OR($F79="",$G79=""),"",MAX(0,MOD($G79-$F79,1)*24-N($H79)/60))</f>
        <v/>
      </c>
      <c r="K79" s="16" t="str">
        <f aca="false">IF(OR($A79="",$B79="",$F79=""),"",IF(COUNTIFS($A$2:$A$301,$A79,$B$2:$B$301,$B79,$I$2:$I$301,"Yes",$F$2:$F$301,"&lt;="&amp;$F79,$G$2:$G$301,"&gt;"&amp;$F79)&gt;0,"Yes","GAP"))</f>
        <v/>
      </c>
      <c r="L79" s="14"/>
    </row>
    <row r="80" customFormat="false" ht="15" hidden="false" customHeight="false" outlineLevel="0" collapsed="false">
      <c r="A80" s="14"/>
      <c r="B80" s="14"/>
      <c r="C80" s="15" t="str">
        <f aca="false">IF($B80="","",Lists!$H$2+MATCH($B80,Lists!$A$2:$A$8,0)-1)</f>
        <v/>
      </c>
      <c r="D80" s="14"/>
      <c r="E80" s="16" t="str">
        <f aca="false">IF($D80="","",IFERROR(INDEX(Staff!$B$2:$B$101,MATCH($D80,Staff!$A$2:$A$101,0)),"Not on Staff list"))</f>
        <v/>
      </c>
      <c r="F80" s="17"/>
      <c r="G80" s="17"/>
      <c r="H80" s="18"/>
      <c r="I80" s="16" t="str">
        <f aca="false">IF($D80="","",IFERROR(INDEX(Staff!$G$2:$G$101,MATCH($D80,Staff!$A$2:$A$101,0)),"No"))</f>
        <v/>
      </c>
      <c r="J80" s="19" t="str">
        <f aca="false">IF(OR($F80="",$G80=""),"",MAX(0,MOD($G80-$F80,1)*24-N($H80)/60))</f>
        <v/>
      </c>
      <c r="K80" s="16" t="str">
        <f aca="false">IF(OR($A80="",$B80="",$F80=""),"",IF(COUNTIFS($A$2:$A$301,$A80,$B$2:$B$301,$B80,$I$2:$I$301,"Yes",$F$2:$F$301,"&lt;="&amp;$F80,$G$2:$G$301,"&gt;"&amp;$F80)&gt;0,"Yes","GAP"))</f>
        <v/>
      </c>
      <c r="L80" s="14"/>
    </row>
    <row r="81" customFormat="false" ht="15" hidden="false" customHeight="false" outlineLevel="0" collapsed="false">
      <c r="A81" s="14"/>
      <c r="B81" s="14"/>
      <c r="C81" s="15" t="str">
        <f aca="false">IF($B81="","",Lists!$H$2+MATCH($B81,Lists!$A$2:$A$8,0)-1)</f>
        <v/>
      </c>
      <c r="D81" s="14"/>
      <c r="E81" s="16" t="str">
        <f aca="false">IF($D81="","",IFERROR(INDEX(Staff!$B$2:$B$101,MATCH($D81,Staff!$A$2:$A$101,0)),"Not on Staff list"))</f>
        <v/>
      </c>
      <c r="F81" s="17"/>
      <c r="G81" s="17"/>
      <c r="H81" s="18"/>
      <c r="I81" s="16" t="str">
        <f aca="false">IF($D81="","",IFERROR(INDEX(Staff!$G$2:$G$101,MATCH($D81,Staff!$A$2:$A$101,0)),"No"))</f>
        <v/>
      </c>
      <c r="J81" s="19" t="str">
        <f aca="false">IF(OR($F81="",$G81=""),"",MAX(0,MOD($G81-$F81,1)*24-N($H81)/60))</f>
        <v/>
      </c>
      <c r="K81" s="16" t="str">
        <f aca="false">IF(OR($A81="",$B81="",$F81=""),"",IF(COUNTIFS($A$2:$A$301,$A81,$B$2:$B$301,$B81,$I$2:$I$301,"Yes",$F$2:$F$301,"&lt;="&amp;$F81,$G$2:$G$301,"&gt;"&amp;$F81)&gt;0,"Yes","GAP"))</f>
        <v/>
      </c>
      <c r="L81" s="14"/>
    </row>
    <row r="82" customFormat="false" ht="15" hidden="false" customHeight="false" outlineLevel="0" collapsed="false">
      <c r="A82" s="14"/>
      <c r="B82" s="14"/>
      <c r="C82" s="15" t="str">
        <f aca="false">IF($B82="","",Lists!$H$2+MATCH($B82,Lists!$A$2:$A$8,0)-1)</f>
        <v/>
      </c>
      <c r="D82" s="14"/>
      <c r="E82" s="16" t="str">
        <f aca="false">IF($D82="","",IFERROR(INDEX(Staff!$B$2:$B$101,MATCH($D82,Staff!$A$2:$A$101,0)),"Not on Staff list"))</f>
        <v/>
      </c>
      <c r="F82" s="17"/>
      <c r="G82" s="17"/>
      <c r="H82" s="18"/>
      <c r="I82" s="16" t="str">
        <f aca="false">IF($D82="","",IFERROR(INDEX(Staff!$G$2:$G$101,MATCH($D82,Staff!$A$2:$A$101,0)),"No"))</f>
        <v/>
      </c>
      <c r="J82" s="19" t="str">
        <f aca="false">IF(OR($F82="",$G82=""),"",MAX(0,MOD($G82-$F82,1)*24-N($H82)/60))</f>
        <v/>
      </c>
      <c r="K82" s="16" t="str">
        <f aca="false">IF(OR($A82="",$B82="",$F82=""),"",IF(COUNTIFS($A$2:$A$301,$A82,$B$2:$B$301,$B82,$I$2:$I$301,"Yes",$F$2:$F$301,"&lt;="&amp;$F82,$G$2:$G$301,"&gt;"&amp;$F82)&gt;0,"Yes","GAP"))</f>
        <v/>
      </c>
      <c r="L82" s="14"/>
    </row>
    <row r="83" customFormat="false" ht="15" hidden="false" customHeight="false" outlineLevel="0" collapsed="false">
      <c r="A83" s="14"/>
      <c r="B83" s="14"/>
      <c r="C83" s="15" t="str">
        <f aca="false">IF($B83="","",Lists!$H$2+MATCH($B83,Lists!$A$2:$A$8,0)-1)</f>
        <v/>
      </c>
      <c r="D83" s="14"/>
      <c r="E83" s="16" t="str">
        <f aca="false">IF($D83="","",IFERROR(INDEX(Staff!$B$2:$B$101,MATCH($D83,Staff!$A$2:$A$101,0)),"Not on Staff list"))</f>
        <v/>
      </c>
      <c r="F83" s="17"/>
      <c r="G83" s="17"/>
      <c r="H83" s="18"/>
      <c r="I83" s="16" t="str">
        <f aca="false">IF($D83="","",IFERROR(INDEX(Staff!$G$2:$G$101,MATCH($D83,Staff!$A$2:$A$101,0)),"No"))</f>
        <v/>
      </c>
      <c r="J83" s="19" t="str">
        <f aca="false">IF(OR($F83="",$G83=""),"",MAX(0,MOD($G83-$F83,1)*24-N($H83)/60))</f>
        <v/>
      </c>
      <c r="K83" s="16" t="str">
        <f aca="false">IF(OR($A83="",$B83="",$F83=""),"",IF(COUNTIFS($A$2:$A$301,$A83,$B$2:$B$301,$B83,$I$2:$I$301,"Yes",$F$2:$F$301,"&lt;="&amp;$F83,$G$2:$G$301,"&gt;"&amp;$F83)&gt;0,"Yes","GAP"))</f>
        <v/>
      </c>
      <c r="L83" s="14"/>
    </row>
    <row r="84" customFormat="false" ht="15" hidden="false" customHeight="false" outlineLevel="0" collapsed="false">
      <c r="A84" s="14"/>
      <c r="B84" s="14"/>
      <c r="C84" s="15" t="str">
        <f aca="false">IF($B84="","",Lists!$H$2+MATCH($B84,Lists!$A$2:$A$8,0)-1)</f>
        <v/>
      </c>
      <c r="D84" s="14"/>
      <c r="E84" s="16" t="str">
        <f aca="false">IF($D84="","",IFERROR(INDEX(Staff!$B$2:$B$101,MATCH($D84,Staff!$A$2:$A$101,0)),"Not on Staff list"))</f>
        <v/>
      </c>
      <c r="F84" s="17"/>
      <c r="G84" s="17"/>
      <c r="H84" s="18"/>
      <c r="I84" s="16" t="str">
        <f aca="false">IF($D84="","",IFERROR(INDEX(Staff!$G$2:$G$101,MATCH($D84,Staff!$A$2:$A$101,0)),"No"))</f>
        <v/>
      </c>
      <c r="J84" s="19" t="str">
        <f aca="false">IF(OR($F84="",$G84=""),"",MAX(0,MOD($G84-$F84,1)*24-N($H84)/60))</f>
        <v/>
      </c>
      <c r="K84" s="16" t="str">
        <f aca="false">IF(OR($A84="",$B84="",$F84=""),"",IF(COUNTIFS($A$2:$A$301,$A84,$B$2:$B$301,$B84,$I$2:$I$301,"Yes",$F$2:$F$301,"&lt;="&amp;$F84,$G$2:$G$301,"&gt;"&amp;$F84)&gt;0,"Yes","GAP"))</f>
        <v/>
      </c>
      <c r="L84" s="14"/>
    </row>
    <row r="85" customFormat="false" ht="15" hidden="false" customHeight="false" outlineLevel="0" collapsed="false">
      <c r="A85" s="14"/>
      <c r="B85" s="14"/>
      <c r="C85" s="15" t="str">
        <f aca="false">IF($B85="","",Lists!$H$2+MATCH($B85,Lists!$A$2:$A$8,0)-1)</f>
        <v/>
      </c>
      <c r="D85" s="14"/>
      <c r="E85" s="16" t="str">
        <f aca="false">IF($D85="","",IFERROR(INDEX(Staff!$B$2:$B$101,MATCH($D85,Staff!$A$2:$A$101,0)),"Not on Staff list"))</f>
        <v/>
      </c>
      <c r="F85" s="17"/>
      <c r="G85" s="17"/>
      <c r="H85" s="18"/>
      <c r="I85" s="16" t="str">
        <f aca="false">IF($D85="","",IFERROR(INDEX(Staff!$G$2:$G$101,MATCH($D85,Staff!$A$2:$A$101,0)),"No"))</f>
        <v/>
      </c>
      <c r="J85" s="19" t="str">
        <f aca="false">IF(OR($F85="",$G85=""),"",MAX(0,MOD($G85-$F85,1)*24-N($H85)/60))</f>
        <v/>
      </c>
      <c r="K85" s="16" t="str">
        <f aca="false">IF(OR($A85="",$B85="",$F85=""),"",IF(COUNTIFS($A$2:$A$301,$A85,$B$2:$B$301,$B85,$I$2:$I$301,"Yes",$F$2:$F$301,"&lt;="&amp;$F85,$G$2:$G$301,"&gt;"&amp;$F85)&gt;0,"Yes","GAP"))</f>
        <v/>
      </c>
      <c r="L85" s="14"/>
    </row>
    <row r="86" customFormat="false" ht="15" hidden="false" customHeight="false" outlineLevel="0" collapsed="false">
      <c r="A86" s="14"/>
      <c r="B86" s="14"/>
      <c r="C86" s="15" t="str">
        <f aca="false">IF($B86="","",Lists!$H$2+MATCH($B86,Lists!$A$2:$A$8,0)-1)</f>
        <v/>
      </c>
      <c r="D86" s="14"/>
      <c r="E86" s="16" t="str">
        <f aca="false">IF($D86="","",IFERROR(INDEX(Staff!$B$2:$B$101,MATCH($D86,Staff!$A$2:$A$101,0)),"Not on Staff list"))</f>
        <v/>
      </c>
      <c r="F86" s="17"/>
      <c r="G86" s="17"/>
      <c r="H86" s="18"/>
      <c r="I86" s="16" t="str">
        <f aca="false">IF($D86="","",IFERROR(INDEX(Staff!$G$2:$G$101,MATCH($D86,Staff!$A$2:$A$101,0)),"No"))</f>
        <v/>
      </c>
      <c r="J86" s="19" t="str">
        <f aca="false">IF(OR($F86="",$G86=""),"",MAX(0,MOD($G86-$F86,1)*24-N($H86)/60))</f>
        <v/>
      </c>
      <c r="K86" s="16" t="str">
        <f aca="false">IF(OR($A86="",$B86="",$F86=""),"",IF(COUNTIFS($A$2:$A$301,$A86,$B$2:$B$301,$B86,$I$2:$I$301,"Yes",$F$2:$F$301,"&lt;="&amp;$F86,$G$2:$G$301,"&gt;"&amp;$F86)&gt;0,"Yes","GAP"))</f>
        <v/>
      </c>
      <c r="L86" s="14"/>
    </row>
    <row r="87" customFormat="false" ht="15" hidden="false" customHeight="false" outlineLevel="0" collapsed="false">
      <c r="A87" s="14"/>
      <c r="B87" s="14"/>
      <c r="C87" s="15" t="str">
        <f aca="false">IF($B87="","",Lists!$H$2+MATCH($B87,Lists!$A$2:$A$8,0)-1)</f>
        <v/>
      </c>
      <c r="D87" s="14"/>
      <c r="E87" s="16" t="str">
        <f aca="false">IF($D87="","",IFERROR(INDEX(Staff!$B$2:$B$101,MATCH($D87,Staff!$A$2:$A$101,0)),"Not on Staff list"))</f>
        <v/>
      </c>
      <c r="F87" s="17"/>
      <c r="G87" s="17"/>
      <c r="H87" s="18"/>
      <c r="I87" s="16" t="str">
        <f aca="false">IF($D87="","",IFERROR(INDEX(Staff!$G$2:$G$101,MATCH($D87,Staff!$A$2:$A$101,0)),"No"))</f>
        <v/>
      </c>
      <c r="J87" s="19" t="str">
        <f aca="false">IF(OR($F87="",$G87=""),"",MAX(0,MOD($G87-$F87,1)*24-N($H87)/60))</f>
        <v/>
      </c>
      <c r="K87" s="16" t="str">
        <f aca="false">IF(OR($A87="",$B87="",$F87=""),"",IF(COUNTIFS($A$2:$A$301,$A87,$B$2:$B$301,$B87,$I$2:$I$301,"Yes",$F$2:$F$301,"&lt;="&amp;$F87,$G$2:$G$301,"&gt;"&amp;$F87)&gt;0,"Yes","GAP"))</f>
        <v/>
      </c>
      <c r="L87" s="14"/>
    </row>
    <row r="88" customFormat="false" ht="15" hidden="false" customHeight="false" outlineLevel="0" collapsed="false">
      <c r="A88" s="14"/>
      <c r="B88" s="14"/>
      <c r="C88" s="15" t="str">
        <f aca="false">IF($B88="","",Lists!$H$2+MATCH($B88,Lists!$A$2:$A$8,0)-1)</f>
        <v/>
      </c>
      <c r="D88" s="14"/>
      <c r="E88" s="16" t="str">
        <f aca="false">IF($D88="","",IFERROR(INDEX(Staff!$B$2:$B$101,MATCH($D88,Staff!$A$2:$A$101,0)),"Not on Staff list"))</f>
        <v/>
      </c>
      <c r="F88" s="17"/>
      <c r="G88" s="17"/>
      <c r="H88" s="18"/>
      <c r="I88" s="16" t="str">
        <f aca="false">IF($D88="","",IFERROR(INDEX(Staff!$G$2:$G$101,MATCH($D88,Staff!$A$2:$A$101,0)),"No"))</f>
        <v/>
      </c>
      <c r="J88" s="19" t="str">
        <f aca="false">IF(OR($F88="",$G88=""),"",MAX(0,MOD($G88-$F88,1)*24-N($H88)/60))</f>
        <v/>
      </c>
      <c r="K88" s="16" t="str">
        <f aca="false">IF(OR($A88="",$B88="",$F88=""),"",IF(COUNTIFS($A$2:$A$301,$A88,$B$2:$B$301,$B88,$I$2:$I$301,"Yes",$F$2:$F$301,"&lt;="&amp;$F88,$G$2:$G$301,"&gt;"&amp;$F88)&gt;0,"Yes","GAP"))</f>
        <v/>
      </c>
      <c r="L88" s="14"/>
    </row>
    <row r="89" customFormat="false" ht="15" hidden="false" customHeight="false" outlineLevel="0" collapsed="false">
      <c r="A89" s="14"/>
      <c r="B89" s="14"/>
      <c r="C89" s="15" t="str">
        <f aca="false">IF($B89="","",Lists!$H$2+MATCH($B89,Lists!$A$2:$A$8,0)-1)</f>
        <v/>
      </c>
      <c r="D89" s="14"/>
      <c r="E89" s="16" t="str">
        <f aca="false">IF($D89="","",IFERROR(INDEX(Staff!$B$2:$B$101,MATCH($D89,Staff!$A$2:$A$101,0)),"Not on Staff list"))</f>
        <v/>
      </c>
      <c r="F89" s="17"/>
      <c r="G89" s="17"/>
      <c r="H89" s="18"/>
      <c r="I89" s="16" t="str">
        <f aca="false">IF($D89="","",IFERROR(INDEX(Staff!$G$2:$G$101,MATCH($D89,Staff!$A$2:$A$101,0)),"No"))</f>
        <v/>
      </c>
      <c r="J89" s="19" t="str">
        <f aca="false">IF(OR($F89="",$G89=""),"",MAX(0,MOD($G89-$F89,1)*24-N($H89)/60))</f>
        <v/>
      </c>
      <c r="K89" s="16" t="str">
        <f aca="false">IF(OR($A89="",$B89="",$F89=""),"",IF(COUNTIFS($A$2:$A$301,$A89,$B$2:$B$301,$B89,$I$2:$I$301,"Yes",$F$2:$F$301,"&lt;="&amp;$F89,$G$2:$G$301,"&gt;"&amp;$F89)&gt;0,"Yes","GAP"))</f>
        <v/>
      </c>
      <c r="L89" s="14"/>
    </row>
    <row r="90" customFormat="false" ht="15" hidden="false" customHeight="false" outlineLevel="0" collapsed="false">
      <c r="A90" s="14"/>
      <c r="B90" s="14"/>
      <c r="C90" s="15" t="str">
        <f aca="false">IF($B90="","",Lists!$H$2+MATCH($B90,Lists!$A$2:$A$8,0)-1)</f>
        <v/>
      </c>
      <c r="D90" s="14"/>
      <c r="E90" s="16" t="str">
        <f aca="false">IF($D90="","",IFERROR(INDEX(Staff!$B$2:$B$101,MATCH($D90,Staff!$A$2:$A$101,0)),"Not on Staff list"))</f>
        <v/>
      </c>
      <c r="F90" s="17"/>
      <c r="G90" s="17"/>
      <c r="H90" s="18"/>
      <c r="I90" s="16" t="str">
        <f aca="false">IF($D90="","",IFERROR(INDEX(Staff!$G$2:$G$101,MATCH($D90,Staff!$A$2:$A$101,0)),"No"))</f>
        <v/>
      </c>
      <c r="J90" s="19" t="str">
        <f aca="false">IF(OR($F90="",$G90=""),"",MAX(0,MOD($G90-$F90,1)*24-N($H90)/60))</f>
        <v/>
      </c>
      <c r="K90" s="16" t="str">
        <f aca="false">IF(OR($A90="",$B90="",$F90=""),"",IF(COUNTIFS($A$2:$A$301,$A90,$B$2:$B$301,$B90,$I$2:$I$301,"Yes",$F$2:$F$301,"&lt;="&amp;$F90,$G$2:$G$301,"&gt;"&amp;$F90)&gt;0,"Yes","GAP"))</f>
        <v/>
      </c>
      <c r="L90" s="14"/>
    </row>
    <row r="91" customFormat="false" ht="15" hidden="false" customHeight="false" outlineLevel="0" collapsed="false">
      <c r="A91" s="14"/>
      <c r="B91" s="14"/>
      <c r="C91" s="15" t="str">
        <f aca="false">IF($B91="","",Lists!$H$2+MATCH($B91,Lists!$A$2:$A$8,0)-1)</f>
        <v/>
      </c>
      <c r="D91" s="14"/>
      <c r="E91" s="16" t="str">
        <f aca="false">IF($D91="","",IFERROR(INDEX(Staff!$B$2:$B$101,MATCH($D91,Staff!$A$2:$A$101,0)),"Not on Staff list"))</f>
        <v/>
      </c>
      <c r="F91" s="17"/>
      <c r="G91" s="17"/>
      <c r="H91" s="18"/>
      <c r="I91" s="16" t="str">
        <f aca="false">IF($D91="","",IFERROR(INDEX(Staff!$G$2:$G$101,MATCH($D91,Staff!$A$2:$A$101,0)),"No"))</f>
        <v/>
      </c>
      <c r="J91" s="19" t="str">
        <f aca="false">IF(OR($F91="",$G91=""),"",MAX(0,MOD($G91-$F91,1)*24-N($H91)/60))</f>
        <v/>
      </c>
      <c r="K91" s="16" t="str">
        <f aca="false">IF(OR($A91="",$B91="",$F91=""),"",IF(COUNTIFS($A$2:$A$301,$A91,$B$2:$B$301,$B91,$I$2:$I$301,"Yes",$F$2:$F$301,"&lt;="&amp;$F91,$G$2:$G$301,"&gt;"&amp;$F91)&gt;0,"Yes","GAP"))</f>
        <v/>
      </c>
      <c r="L91" s="14"/>
    </row>
    <row r="92" customFormat="false" ht="15" hidden="false" customHeight="false" outlineLevel="0" collapsed="false">
      <c r="A92" s="14"/>
      <c r="B92" s="14"/>
      <c r="C92" s="15" t="str">
        <f aca="false">IF($B92="","",Lists!$H$2+MATCH($B92,Lists!$A$2:$A$8,0)-1)</f>
        <v/>
      </c>
      <c r="D92" s="14"/>
      <c r="E92" s="16" t="str">
        <f aca="false">IF($D92="","",IFERROR(INDEX(Staff!$B$2:$B$101,MATCH($D92,Staff!$A$2:$A$101,0)),"Not on Staff list"))</f>
        <v/>
      </c>
      <c r="F92" s="17"/>
      <c r="G92" s="17"/>
      <c r="H92" s="18"/>
      <c r="I92" s="16" t="str">
        <f aca="false">IF($D92="","",IFERROR(INDEX(Staff!$G$2:$G$101,MATCH($D92,Staff!$A$2:$A$101,0)),"No"))</f>
        <v/>
      </c>
      <c r="J92" s="19" t="str">
        <f aca="false">IF(OR($F92="",$G92=""),"",MAX(0,MOD($G92-$F92,1)*24-N($H92)/60))</f>
        <v/>
      </c>
      <c r="K92" s="16" t="str">
        <f aca="false">IF(OR($A92="",$B92="",$F92=""),"",IF(COUNTIFS($A$2:$A$301,$A92,$B$2:$B$301,$B92,$I$2:$I$301,"Yes",$F$2:$F$301,"&lt;="&amp;$F92,$G$2:$G$301,"&gt;"&amp;$F92)&gt;0,"Yes","GAP"))</f>
        <v/>
      </c>
      <c r="L92" s="14"/>
    </row>
    <row r="93" customFormat="false" ht="15" hidden="false" customHeight="false" outlineLevel="0" collapsed="false">
      <c r="A93" s="14"/>
      <c r="B93" s="14"/>
      <c r="C93" s="15" t="str">
        <f aca="false">IF($B93="","",Lists!$H$2+MATCH($B93,Lists!$A$2:$A$8,0)-1)</f>
        <v/>
      </c>
      <c r="D93" s="14"/>
      <c r="E93" s="16" t="str">
        <f aca="false">IF($D93="","",IFERROR(INDEX(Staff!$B$2:$B$101,MATCH($D93,Staff!$A$2:$A$101,0)),"Not on Staff list"))</f>
        <v/>
      </c>
      <c r="F93" s="17"/>
      <c r="G93" s="17"/>
      <c r="H93" s="18"/>
      <c r="I93" s="16" t="str">
        <f aca="false">IF($D93="","",IFERROR(INDEX(Staff!$G$2:$G$101,MATCH($D93,Staff!$A$2:$A$101,0)),"No"))</f>
        <v/>
      </c>
      <c r="J93" s="19" t="str">
        <f aca="false">IF(OR($F93="",$G93=""),"",MAX(0,MOD($G93-$F93,1)*24-N($H93)/60))</f>
        <v/>
      </c>
      <c r="K93" s="16" t="str">
        <f aca="false">IF(OR($A93="",$B93="",$F93=""),"",IF(COUNTIFS($A$2:$A$301,$A93,$B$2:$B$301,$B93,$I$2:$I$301,"Yes",$F$2:$F$301,"&lt;="&amp;$F93,$G$2:$G$301,"&gt;"&amp;$F93)&gt;0,"Yes","GAP"))</f>
        <v/>
      </c>
      <c r="L93" s="14"/>
    </row>
    <row r="94" customFormat="false" ht="15" hidden="false" customHeight="false" outlineLevel="0" collapsed="false">
      <c r="A94" s="14"/>
      <c r="B94" s="14"/>
      <c r="C94" s="15" t="str">
        <f aca="false">IF($B94="","",Lists!$H$2+MATCH($B94,Lists!$A$2:$A$8,0)-1)</f>
        <v/>
      </c>
      <c r="D94" s="14"/>
      <c r="E94" s="16" t="str">
        <f aca="false">IF($D94="","",IFERROR(INDEX(Staff!$B$2:$B$101,MATCH($D94,Staff!$A$2:$A$101,0)),"Not on Staff list"))</f>
        <v/>
      </c>
      <c r="F94" s="17"/>
      <c r="G94" s="17"/>
      <c r="H94" s="18"/>
      <c r="I94" s="16" t="str">
        <f aca="false">IF($D94="","",IFERROR(INDEX(Staff!$G$2:$G$101,MATCH($D94,Staff!$A$2:$A$101,0)),"No"))</f>
        <v/>
      </c>
      <c r="J94" s="19" t="str">
        <f aca="false">IF(OR($F94="",$G94=""),"",MAX(0,MOD($G94-$F94,1)*24-N($H94)/60))</f>
        <v/>
      </c>
      <c r="K94" s="16" t="str">
        <f aca="false">IF(OR($A94="",$B94="",$F94=""),"",IF(COUNTIFS($A$2:$A$301,$A94,$B$2:$B$301,$B94,$I$2:$I$301,"Yes",$F$2:$F$301,"&lt;="&amp;$F94,$G$2:$G$301,"&gt;"&amp;$F94)&gt;0,"Yes","GAP"))</f>
        <v/>
      </c>
      <c r="L94" s="14"/>
    </row>
    <row r="95" customFormat="false" ht="15" hidden="false" customHeight="false" outlineLevel="0" collapsed="false">
      <c r="A95" s="14"/>
      <c r="B95" s="14"/>
      <c r="C95" s="15" t="str">
        <f aca="false">IF($B95="","",Lists!$H$2+MATCH($B95,Lists!$A$2:$A$8,0)-1)</f>
        <v/>
      </c>
      <c r="D95" s="14"/>
      <c r="E95" s="16" t="str">
        <f aca="false">IF($D95="","",IFERROR(INDEX(Staff!$B$2:$B$101,MATCH($D95,Staff!$A$2:$A$101,0)),"Not on Staff list"))</f>
        <v/>
      </c>
      <c r="F95" s="17"/>
      <c r="G95" s="17"/>
      <c r="H95" s="18"/>
      <c r="I95" s="16" t="str">
        <f aca="false">IF($D95="","",IFERROR(INDEX(Staff!$G$2:$G$101,MATCH($D95,Staff!$A$2:$A$101,0)),"No"))</f>
        <v/>
      </c>
      <c r="J95" s="19" t="str">
        <f aca="false">IF(OR($F95="",$G95=""),"",MAX(0,MOD($G95-$F95,1)*24-N($H95)/60))</f>
        <v/>
      </c>
      <c r="K95" s="16" t="str">
        <f aca="false">IF(OR($A95="",$B95="",$F95=""),"",IF(COUNTIFS($A$2:$A$301,$A95,$B$2:$B$301,$B95,$I$2:$I$301,"Yes",$F$2:$F$301,"&lt;="&amp;$F95,$G$2:$G$301,"&gt;"&amp;$F95)&gt;0,"Yes","GAP"))</f>
        <v/>
      </c>
      <c r="L95" s="14"/>
    </row>
    <row r="96" customFormat="false" ht="15" hidden="false" customHeight="false" outlineLevel="0" collapsed="false">
      <c r="A96" s="14"/>
      <c r="B96" s="14"/>
      <c r="C96" s="15" t="str">
        <f aca="false">IF($B96="","",Lists!$H$2+MATCH($B96,Lists!$A$2:$A$8,0)-1)</f>
        <v/>
      </c>
      <c r="D96" s="14"/>
      <c r="E96" s="16" t="str">
        <f aca="false">IF($D96="","",IFERROR(INDEX(Staff!$B$2:$B$101,MATCH($D96,Staff!$A$2:$A$101,0)),"Not on Staff list"))</f>
        <v/>
      </c>
      <c r="F96" s="17"/>
      <c r="G96" s="17"/>
      <c r="H96" s="18"/>
      <c r="I96" s="16" t="str">
        <f aca="false">IF($D96="","",IFERROR(INDEX(Staff!$G$2:$G$101,MATCH($D96,Staff!$A$2:$A$101,0)),"No"))</f>
        <v/>
      </c>
      <c r="J96" s="19" t="str">
        <f aca="false">IF(OR($F96="",$G96=""),"",MAX(0,MOD($G96-$F96,1)*24-N($H96)/60))</f>
        <v/>
      </c>
      <c r="K96" s="16" t="str">
        <f aca="false">IF(OR($A96="",$B96="",$F96=""),"",IF(COUNTIFS($A$2:$A$301,$A96,$B$2:$B$301,$B96,$I$2:$I$301,"Yes",$F$2:$F$301,"&lt;="&amp;$F96,$G$2:$G$301,"&gt;"&amp;$F96)&gt;0,"Yes","GAP"))</f>
        <v/>
      </c>
      <c r="L96" s="14"/>
    </row>
    <row r="97" customFormat="false" ht="15" hidden="false" customHeight="false" outlineLevel="0" collapsed="false">
      <c r="A97" s="14"/>
      <c r="B97" s="14"/>
      <c r="C97" s="15" t="str">
        <f aca="false">IF($B97="","",Lists!$H$2+MATCH($B97,Lists!$A$2:$A$8,0)-1)</f>
        <v/>
      </c>
      <c r="D97" s="14"/>
      <c r="E97" s="16" t="str">
        <f aca="false">IF($D97="","",IFERROR(INDEX(Staff!$B$2:$B$101,MATCH($D97,Staff!$A$2:$A$101,0)),"Not on Staff list"))</f>
        <v/>
      </c>
      <c r="F97" s="17"/>
      <c r="G97" s="17"/>
      <c r="H97" s="18"/>
      <c r="I97" s="16" t="str">
        <f aca="false">IF($D97="","",IFERROR(INDEX(Staff!$G$2:$G$101,MATCH($D97,Staff!$A$2:$A$101,0)),"No"))</f>
        <v/>
      </c>
      <c r="J97" s="19" t="str">
        <f aca="false">IF(OR($F97="",$G97=""),"",MAX(0,MOD($G97-$F97,1)*24-N($H97)/60))</f>
        <v/>
      </c>
      <c r="K97" s="16" t="str">
        <f aca="false">IF(OR($A97="",$B97="",$F97=""),"",IF(COUNTIFS($A$2:$A$301,$A97,$B$2:$B$301,$B97,$I$2:$I$301,"Yes",$F$2:$F$301,"&lt;="&amp;$F97,$G$2:$G$301,"&gt;"&amp;$F97)&gt;0,"Yes","GAP"))</f>
        <v/>
      </c>
      <c r="L97" s="14"/>
    </row>
    <row r="98" customFormat="false" ht="15" hidden="false" customHeight="false" outlineLevel="0" collapsed="false">
      <c r="A98" s="14"/>
      <c r="B98" s="14"/>
      <c r="C98" s="15" t="str">
        <f aca="false">IF($B98="","",Lists!$H$2+MATCH($B98,Lists!$A$2:$A$8,0)-1)</f>
        <v/>
      </c>
      <c r="D98" s="14"/>
      <c r="E98" s="16" t="str">
        <f aca="false">IF($D98="","",IFERROR(INDEX(Staff!$B$2:$B$101,MATCH($D98,Staff!$A$2:$A$101,0)),"Not on Staff list"))</f>
        <v/>
      </c>
      <c r="F98" s="17"/>
      <c r="G98" s="17"/>
      <c r="H98" s="18"/>
      <c r="I98" s="16" t="str">
        <f aca="false">IF($D98="","",IFERROR(INDEX(Staff!$G$2:$G$101,MATCH($D98,Staff!$A$2:$A$101,0)),"No"))</f>
        <v/>
      </c>
      <c r="J98" s="19" t="str">
        <f aca="false">IF(OR($F98="",$G98=""),"",MAX(0,MOD($G98-$F98,1)*24-N($H98)/60))</f>
        <v/>
      </c>
      <c r="K98" s="16" t="str">
        <f aca="false">IF(OR($A98="",$B98="",$F98=""),"",IF(COUNTIFS($A$2:$A$301,$A98,$B$2:$B$301,$B98,$I$2:$I$301,"Yes",$F$2:$F$301,"&lt;="&amp;$F98,$G$2:$G$301,"&gt;"&amp;$F98)&gt;0,"Yes","GAP"))</f>
        <v/>
      </c>
      <c r="L98" s="14"/>
    </row>
    <row r="99" customFormat="false" ht="15" hidden="false" customHeight="false" outlineLevel="0" collapsed="false">
      <c r="A99" s="14"/>
      <c r="B99" s="14"/>
      <c r="C99" s="15" t="str">
        <f aca="false">IF($B99="","",Lists!$H$2+MATCH($B99,Lists!$A$2:$A$8,0)-1)</f>
        <v/>
      </c>
      <c r="D99" s="14"/>
      <c r="E99" s="16" t="str">
        <f aca="false">IF($D99="","",IFERROR(INDEX(Staff!$B$2:$B$101,MATCH($D99,Staff!$A$2:$A$101,0)),"Not on Staff list"))</f>
        <v/>
      </c>
      <c r="F99" s="17"/>
      <c r="G99" s="17"/>
      <c r="H99" s="18"/>
      <c r="I99" s="16" t="str">
        <f aca="false">IF($D99="","",IFERROR(INDEX(Staff!$G$2:$G$101,MATCH($D99,Staff!$A$2:$A$101,0)),"No"))</f>
        <v/>
      </c>
      <c r="J99" s="19" t="str">
        <f aca="false">IF(OR($F99="",$G99=""),"",MAX(0,MOD($G99-$F99,1)*24-N($H99)/60))</f>
        <v/>
      </c>
      <c r="K99" s="16" t="str">
        <f aca="false">IF(OR($A99="",$B99="",$F99=""),"",IF(COUNTIFS($A$2:$A$301,$A99,$B$2:$B$301,$B99,$I$2:$I$301,"Yes",$F$2:$F$301,"&lt;="&amp;$F99,$G$2:$G$301,"&gt;"&amp;$F99)&gt;0,"Yes","GAP"))</f>
        <v/>
      </c>
      <c r="L99" s="14"/>
    </row>
    <row r="100" customFormat="false" ht="15" hidden="false" customHeight="false" outlineLevel="0" collapsed="false">
      <c r="A100" s="14"/>
      <c r="B100" s="14"/>
      <c r="C100" s="15" t="str">
        <f aca="false">IF($B100="","",Lists!$H$2+MATCH($B100,Lists!$A$2:$A$8,0)-1)</f>
        <v/>
      </c>
      <c r="D100" s="14"/>
      <c r="E100" s="16" t="str">
        <f aca="false">IF($D100="","",IFERROR(INDEX(Staff!$B$2:$B$101,MATCH($D100,Staff!$A$2:$A$101,0)),"Not on Staff list"))</f>
        <v/>
      </c>
      <c r="F100" s="17"/>
      <c r="G100" s="17"/>
      <c r="H100" s="18"/>
      <c r="I100" s="16" t="str">
        <f aca="false">IF($D100="","",IFERROR(INDEX(Staff!$G$2:$G$101,MATCH($D100,Staff!$A$2:$A$101,0)),"No"))</f>
        <v/>
      </c>
      <c r="J100" s="19" t="str">
        <f aca="false">IF(OR($F100="",$G100=""),"",MAX(0,MOD($G100-$F100,1)*24-N($H100)/60))</f>
        <v/>
      </c>
      <c r="K100" s="16" t="str">
        <f aca="false">IF(OR($A100="",$B100="",$F100=""),"",IF(COUNTIFS($A$2:$A$301,$A100,$B$2:$B$301,$B100,$I$2:$I$301,"Yes",$F$2:$F$301,"&lt;="&amp;$F100,$G$2:$G$301,"&gt;"&amp;$F100)&gt;0,"Yes","GAP"))</f>
        <v/>
      </c>
      <c r="L100" s="14"/>
    </row>
    <row r="101" customFormat="false" ht="15" hidden="false" customHeight="false" outlineLevel="0" collapsed="false">
      <c r="A101" s="14"/>
      <c r="B101" s="14"/>
      <c r="C101" s="15" t="str">
        <f aca="false">IF($B101="","",Lists!$H$2+MATCH($B101,Lists!$A$2:$A$8,0)-1)</f>
        <v/>
      </c>
      <c r="D101" s="14"/>
      <c r="E101" s="16" t="str">
        <f aca="false">IF($D101="","",IFERROR(INDEX(Staff!$B$2:$B$101,MATCH($D101,Staff!$A$2:$A$101,0)),"Not on Staff list"))</f>
        <v/>
      </c>
      <c r="F101" s="17"/>
      <c r="G101" s="17"/>
      <c r="H101" s="18"/>
      <c r="I101" s="16" t="str">
        <f aca="false">IF($D101="","",IFERROR(INDEX(Staff!$G$2:$G$101,MATCH($D101,Staff!$A$2:$A$101,0)),"No"))</f>
        <v/>
      </c>
      <c r="J101" s="19" t="str">
        <f aca="false">IF(OR($F101="",$G101=""),"",MAX(0,MOD($G101-$F101,1)*24-N($H101)/60))</f>
        <v/>
      </c>
      <c r="K101" s="16" t="str">
        <f aca="false">IF(OR($A101="",$B101="",$F101=""),"",IF(COUNTIFS($A$2:$A$301,$A101,$B$2:$B$301,$B101,$I$2:$I$301,"Yes",$F$2:$F$301,"&lt;="&amp;$F101,$G$2:$G$301,"&gt;"&amp;$F101)&gt;0,"Yes","GAP"))</f>
        <v/>
      </c>
      <c r="L101" s="14"/>
    </row>
    <row r="102" customFormat="false" ht="15" hidden="false" customHeight="false" outlineLevel="0" collapsed="false">
      <c r="A102" s="14"/>
      <c r="B102" s="14"/>
      <c r="C102" s="15" t="str">
        <f aca="false">IF($B102="","",Lists!$H$2+MATCH($B102,Lists!$A$2:$A$8,0)-1)</f>
        <v/>
      </c>
      <c r="D102" s="14"/>
      <c r="E102" s="16" t="str">
        <f aca="false">IF($D102="","",IFERROR(INDEX(Staff!$B$2:$B$101,MATCH($D102,Staff!$A$2:$A$101,0)),"Not on Staff list"))</f>
        <v/>
      </c>
      <c r="F102" s="17"/>
      <c r="G102" s="17"/>
      <c r="H102" s="18"/>
      <c r="I102" s="16" t="str">
        <f aca="false">IF($D102="","",IFERROR(INDEX(Staff!$G$2:$G$101,MATCH($D102,Staff!$A$2:$A$101,0)),"No"))</f>
        <v/>
      </c>
      <c r="J102" s="19" t="str">
        <f aca="false">IF(OR($F102="",$G102=""),"",MAX(0,MOD($G102-$F102,1)*24-N($H102)/60))</f>
        <v/>
      </c>
      <c r="K102" s="16" t="str">
        <f aca="false">IF(OR($A102="",$B102="",$F102=""),"",IF(COUNTIFS($A$2:$A$301,$A102,$B$2:$B$301,$B102,$I$2:$I$301,"Yes",$F$2:$F$301,"&lt;="&amp;$F102,$G$2:$G$301,"&gt;"&amp;$F102)&gt;0,"Yes","GAP"))</f>
        <v/>
      </c>
      <c r="L102" s="14"/>
    </row>
    <row r="103" customFormat="false" ht="15" hidden="false" customHeight="false" outlineLevel="0" collapsed="false">
      <c r="A103" s="14"/>
      <c r="B103" s="14"/>
      <c r="C103" s="15" t="str">
        <f aca="false">IF($B103="","",Lists!$H$2+MATCH($B103,Lists!$A$2:$A$8,0)-1)</f>
        <v/>
      </c>
      <c r="D103" s="14"/>
      <c r="E103" s="16" t="str">
        <f aca="false">IF($D103="","",IFERROR(INDEX(Staff!$B$2:$B$101,MATCH($D103,Staff!$A$2:$A$101,0)),"Not on Staff list"))</f>
        <v/>
      </c>
      <c r="F103" s="17"/>
      <c r="G103" s="17"/>
      <c r="H103" s="18"/>
      <c r="I103" s="16" t="str">
        <f aca="false">IF($D103="","",IFERROR(INDEX(Staff!$G$2:$G$101,MATCH($D103,Staff!$A$2:$A$101,0)),"No"))</f>
        <v/>
      </c>
      <c r="J103" s="19" t="str">
        <f aca="false">IF(OR($F103="",$G103=""),"",MAX(0,MOD($G103-$F103,1)*24-N($H103)/60))</f>
        <v/>
      </c>
      <c r="K103" s="16" t="str">
        <f aca="false">IF(OR($A103="",$B103="",$F103=""),"",IF(COUNTIFS($A$2:$A$301,$A103,$B$2:$B$301,$B103,$I$2:$I$301,"Yes",$F$2:$F$301,"&lt;="&amp;$F103,$G$2:$G$301,"&gt;"&amp;$F103)&gt;0,"Yes","GAP"))</f>
        <v/>
      </c>
      <c r="L103" s="14"/>
    </row>
    <row r="104" customFormat="false" ht="15" hidden="false" customHeight="false" outlineLevel="0" collapsed="false">
      <c r="A104" s="14"/>
      <c r="B104" s="14"/>
      <c r="C104" s="15" t="str">
        <f aca="false">IF($B104="","",Lists!$H$2+MATCH($B104,Lists!$A$2:$A$8,0)-1)</f>
        <v/>
      </c>
      <c r="D104" s="14"/>
      <c r="E104" s="16" t="str">
        <f aca="false">IF($D104="","",IFERROR(INDEX(Staff!$B$2:$B$101,MATCH($D104,Staff!$A$2:$A$101,0)),"Not on Staff list"))</f>
        <v/>
      </c>
      <c r="F104" s="17"/>
      <c r="G104" s="17"/>
      <c r="H104" s="18"/>
      <c r="I104" s="16" t="str">
        <f aca="false">IF($D104="","",IFERROR(INDEX(Staff!$G$2:$G$101,MATCH($D104,Staff!$A$2:$A$101,0)),"No"))</f>
        <v/>
      </c>
      <c r="J104" s="19" t="str">
        <f aca="false">IF(OR($F104="",$G104=""),"",MAX(0,MOD($G104-$F104,1)*24-N($H104)/60))</f>
        <v/>
      </c>
      <c r="K104" s="16" t="str">
        <f aca="false">IF(OR($A104="",$B104="",$F104=""),"",IF(COUNTIFS($A$2:$A$301,$A104,$B$2:$B$301,$B104,$I$2:$I$301,"Yes",$F$2:$F$301,"&lt;="&amp;$F104,$G$2:$G$301,"&gt;"&amp;$F104)&gt;0,"Yes","GAP"))</f>
        <v/>
      </c>
      <c r="L104" s="14"/>
    </row>
    <row r="105" customFormat="false" ht="15" hidden="false" customHeight="false" outlineLevel="0" collapsed="false">
      <c r="A105" s="14"/>
      <c r="B105" s="14"/>
      <c r="C105" s="15" t="str">
        <f aca="false">IF($B105="","",Lists!$H$2+MATCH($B105,Lists!$A$2:$A$8,0)-1)</f>
        <v/>
      </c>
      <c r="D105" s="14"/>
      <c r="E105" s="16" t="str">
        <f aca="false">IF($D105="","",IFERROR(INDEX(Staff!$B$2:$B$101,MATCH($D105,Staff!$A$2:$A$101,0)),"Not on Staff list"))</f>
        <v/>
      </c>
      <c r="F105" s="17"/>
      <c r="G105" s="17"/>
      <c r="H105" s="18"/>
      <c r="I105" s="16" t="str">
        <f aca="false">IF($D105="","",IFERROR(INDEX(Staff!$G$2:$G$101,MATCH($D105,Staff!$A$2:$A$101,0)),"No"))</f>
        <v/>
      </c>
      <c r="J105" s="19" t="str">
        <f aca="false">IF(OR($F105="",$G105=""),"",MAX(0,MOD($G105-$F105,1)*24-N($H105)/60))</f>
        <v/>
      </c>
      <c r="K105" s="16" t="str">
        <f aca="false">IF(OR($A105="",$B105="",$F105=""),"",IF(COUNTIFS($A$2:$A$301,$A105,$B$2:$B$301,$B105,$I$2:$I$301,"Yes",$F$2:$F$301,"&lt;="&amp;$F105,$G$2:$G$301,"&gt;"&amp;$F105)&gt;0,"Yes","GAP"))</f>
        <v/>
      </c>
      <c r="L105" s="14"/>
    </row>
    <row r="106" customFormat="false" ht="15" hidden="false" customHeight="false" outlineLevel="0" collapsed="false">
      <c r="A106" s="14"/>
      <c r="B106" s="14"/>
      <c r="C106" s="15" t="str">
        <f aca="false">IF($B106="","",Lists!$H$2+MATCH($B106,Lists!$A$2:$A$8,0)-1)</f>
        <v/>
      </c>
      <c r="D106" s="14"/>
      <c r="E106" s="16" t="str">
        <f aca="false">IF($D106="","",IFERROR(INDEX(Staff!$B$2:$B$101,MATCH($D106,Staff!$A$2:$A$101,0)),"Not on Staff list"))</f>
        <v/>
      </c>
      <c r="F106" s="17"/>
      <c r="G106" s="17"/>
      <c r="H106" s="18"/>
      <c r="I106" s="16" t="str">
        <f aca="false">IF($D106="","",IFERROR(INDEX(Staff!$G$2:$G$101,MATCH($D106,Staff!$A$2:$A$101,0)),"No"))</f>
        <v/>
      </c>
      <c r="J106" s="19" t="str">
        <f aca="false">IF(OR($F106="",$G106=""),"",MAX(0,MOD($G106-$F106,1)*24-N($H106)/60))</f>
        <v/>
      </c>
      <c r="K106" s="16" t="str">
        <f aca="false">IF(OR($A106="",$B106="",$F106=""),"",IF(COUNTIFS($A$2:$A$301,$A106,$B$2:$B$301,$B106,$I$2:$I$301,"Yes",$F$2:$F$301,"&lt;="&amp;$F106,$G$2:$G$301,"&gt;"&amp;$F106)&gt;0,"Yes","GAP"))</f>
        <v/>
      </c>
      <c r="L106" s="14"/>
    </row>
    <row r="107" customFormat="false" ht="15" hidden="false" customHeight="false" outlineLevel="0" collapsed="false">
      <c r="A107" s="14"/>
      <c r="B107" s="14"/>
      <c r="C107" s="15" t="str">
        <f aca="false">IF($B107="","",Lists!$H$2+MATCH($B107,Lists!$A$2:$A$8,0)-1)</f>
        <v/>
      </c>
      <c r="D107" s="14"/>
      <c r="E107" s="16" t="str">
        <f aca="false">IF($D107="","",IFERROR(INDEX(Staff!$B$2:$B$101,MATCH($D107,Staff!$A$2:$A$101,0)),"Not on Staff list"))</f>
        <v/>
      </c>
      <c r="F107" s="17"/>
      <c r="G107" s="17"/>
      <c r="H107" s="18"/>
      <c r="I107" s="16" t="str">
        <f aca="false">IF($D107="","",IFERROR(INDEX(Staff!$G$2:$G$101,MATCH($D107,Staff!$A$2:$A$101,0)),"No"))</f>
        <v/>
      </c>
      <c r="J107" s="19" t="str">
        <f aca="false">IF(OR($F107="",$G107=""),"",MAX(0,MOD($G107-$F107,1)*24-N($H107)/60))</f>
        <v/>
      </c>
      <c r="K107" s="16" t="str">
        <f aca="false">IF(OR($A107="",$B107="",$F107=""),"",IF(COUNTIFS($A$2:$A$301,$A107,$B$2:$B$301,$B107,$I$2:$I$301,"Yes",$F$2:$F$301,"&lt;="&amp;$F107,$G$2:$G$301,"&gt;"&amp;$F107)&gt;0,"Yes","GAP"))</f>
        <v/>
      </c>
      <c r="L107" s="14"/>
    </row>
    <row r="108" customFormat="false" ht="15" hidden="false" customHeight="false" outlineLevel="0" collapsed="false">
      <c r="A108" s="14"/>
      <c r="B108" s="14"/>
      <c r="C108" s="15" t="str">
        <f aca="false">IF($B108="","",Lists!$H$2+MATCH($B108,Lists!$A$2:$A$8,0)-1)</f>
        <v/>
      </c>
      <c r="D108" s="14"/>
      <c r="E108" s="16" t="str">
        <f aca="false">IF($D108="","",IFERROR(INDEX(Staff!$B$2:$B$101,MATCH($D108,Staff!$A$2:$A$101,0)),"Not on Staff list"))</f>
        <v/>
      </c>
      <c r="F108" s="17"/>
      <c r="G108" s="17"/>
      <c r="H108" s="18"/>
      <c r="I108" s="16" t="str">
        <f aca="false">IF($D108="","",IFERROR(INDEX(Staff!$G$2:$G$101,MATCH($D108,Staff!$A$2:$A$101,0)),"No"))</f>
        <v/>
      </c>
      <c r="J108" s="19" t="str">
        <f aca="false">IF(OR($F108="",$G108=""),"",MAX(0,MOD($G108-$F108,1)*24-N($H108)/60))</f>
        <v/>
      </c>
      <c r="K108" s="16" t="str">
        <f aca="false">IF(OR($A108="",$B108="",$F108=""),"",IF(COUNTIFS($A$2:$A$301,$A108,$B$2:$B$301,$B108,$I$2:$I$301,"Yes",$F$2:$F$301,"&lt;="&amp;$F108,$G$2:$G$301,"&gt;"&amp;$F108)&gt;0,"Yes","GAP"))</f>
        <v/>
      </c>
      <c r="L108" s="14"/>
    </row>
    <row r="109" customFormat="false" ht="15" hidden="false" customHeight="false" outlineLevel="0" collapsed="false">
      <c r="A109" s="14"/>
      <c r="B109" s="14"/>
      <c r="C109" s="15" t="str">
        <f aca="false">IF($B109="","",Lists!$H$2+MATCH($B109,Lists!$A$2:$A$8,0)-1)</f>
        <v/>
      </c>
      <c r="D109" s="14"/>
      <c r="E109" s="16" t="str">
        <f aca="false">IF($D109="","",IFERROR(INDEX(Staff!$B$2:$B$101,MATCH($D109,Staff!$A$2:$A$101,0)),"Not on Staff list"))</f>
        <v/>
      </c>
      <c r="F109" s="17"/>
      <c r="G109" s="17"/>
      <c r="H109" s="18"/>
      <c r="I109" s="16" t="str">
        <f aca="false">IF($D109="","",IFERROR(INDEX(Staff!$G$2:$G$101,MATCH($D109,Staff!$A$2:$A$101,0)),"No"))</f>
        <v/>
      </c>
      <c r="J109" s="19" t="str">
        <f aca="false">IF(OR($F109="",$G109=""),"",MAX(0,MOD($G109-$F109,1)*24-N($H109)/60))</f>
        <v/>
      </c>
      <c r="K109" s="16" t="str">
        <f aca="false">IF(OR($A109="",$B109="",$F109=""),"",IF(COUNTIFS($A$2:$A$301,$A109,$B$2:$B$301,$B109,$I$2:$I$301,"Yes",$F$2:$F$301,"&lt;="&amp;$F109,$G$2:$G$301,"&gt;"&amp;$F109)&gt;0,"Yes","GAP"))</f>
        <v/>
      </c>
      <c r="L109" s="14"/>
    </row>
    <row r="110" customFormat="false" ht="15" hidden="false" customHeight="false" outlineLevel="0" collapsed="false">
      <c r="A110" s="14"/>
      <c r="B110" s="14"/>
      <c r="C110" s="15" t="str">
        <f aca="false">IF($B110="","",Lists!$H$2+MATCH($B110,Lists!$A$2:$A$8,0)-1)</f>
        <v/>
      </c>
      <c r="D110" s="14"/>
      <c r="E110" s="16" t="str">
        <f aca="false">IF($D110="","",IFERROR(INDEX(Staff!$B$2:$B$101,MATCH($D110,Staff!$A$2:$A$101,0)),"Not on Staff list"))</f>
        <v/>
      </c>
      <c r="F110" s="17"/>
      <c r="G110" s="17"/>
      <c r="H110" s="18"/>
      <c r="I110" s="16" t="str">
        <f aca="false">IF($D110="","",IFERROR(INDEX(Staff!$G$2:$G$101,MATCH($D110,Staff!$A$2:$A$101,0)),"No"))</f>
        <v/>
      </c>
      <c r="J110" s="19" t="str">
        <f aca="false">IF(OR($F110="",$G110=""),"",MAX(0,MOD($G110-$F110,1)*24-N($H110)/60))</f>
        <v/>
      </c>
      <c r="K110" s="16" t="str">
        <f aca="false">IF(OR($A110="",$B110="",$F110=""),"",IF(COUNTIFS($A$2:$A$301,$A110,$B$2:$B$301,$B110,$I$2:$I$301,"Yes",$F$2:$F$301,"&lt;="&amp;$F110,$G$2:$G$301,"&gt;"&amp;$F110)&gt;0,"Yes","GAP"))</f>
        <v/>
      </c>
      <c r="L110" s="14"/>
    </row>
    <row r="111" customFormat="false" ht="15" hidden="false" customHeight="false" outlineLevel="0" collapsed="false">
      <c r="A111" s="14"/>
      <c r="B111" s="14"/>
      <c r="C111" s="15" t="str">
        <f aca="false">IF($B111="","",Lists!$H$2+MATCH($B111,Lists!$A$2:$A$8,0)-1)</f>
        <v/>
      </c>
      <c r="D111" s="14"/>
      <c r="E111" s="16" t="str">
        <f aca="false">IF($D111="","",IFERROR(INDEX(Staff!$B$2:$B$101,MATCH($D111,Staff!$A$2:$A$101,0)),"Not on Staff list"))</f>
        <v/>
      </c>
      <c r="F111" s="17"/>
      <c r="G111" s="17"/>
      <c r="H111" s="18"/>
      <c r="I111" s="16" t="str">
        <f aca="false">IF($D111="","",IFERROR(INDEX(Staff!$G$2:$G$101,MATCH($D111,Staff!$A$2:$A$101,0)),"No"))</f>
        <v/>
      </c>
      <c r="J111" s="19" t="str">
        <f aca="false">IF(OR($F111="",$G111=""),"",MAX(0,MOD($G111-$F111,1)*24-N($H111)/60))</f>
        <v/>
      </c>
      <c r="K111" s="16" t="str">
        <f aca="false">IF(OR($A111="",$B111="",$F111=""),"",IF(COUNTIFS($A$2:$A$301,$A111,$B$2:$B$301,$B111,$I$2:$I$301,"Yes",$F$2:$F$301,"&lt;="&amp;$F111,$G$2:$G$301,"&gt;"&amp;$F111)&gt;0,"Yes","GAP"))</f>
        <v/>
      </c>
      <c r="L111" s="14"/>
    </row>
    <row r="112" customFormat="false" ht="15" hidden="false" customHeight="false" outlineLevel="0" collapsed="false">
      <c r="A112" s="14"/>
      <c r="B112" s="14"/>
      <c r="C112" s="15" t="str">
        <f aca="false">IF($B112="","",Lists!$H$2+MATCH($B112,Lists!$A$2:$A$8,0)-1)</f>
        <v/>
      </c>
      <c r="D112" s="14"/>
      <c r="E112" s="16" t="str">
        <f aca="false">IF($D112="","",IFERROR(INDEX(Staff!$B$2:$B$101,MATCH($D112,Staff!$A$2:$A$101,0)),"Not on Staff list"))</f>
        <v/>
      </c>
      <c r="F112" s="17"/>
      <c r="G112" s="17"/>
      <c r="H112" s="18"/>
      <c r="I112" s="16" t="str">
        <f aca="false">IF($D112="","",IFERROR(INDEX(Staff!$G$2:$G$101,MATCH($D112,Staff!$A$2:$A$101,0)),"No"))</f>
        <v/>
      </c>
      <c r="J112" s="19" t="str">
        <f aca="false">IF(OR($F112="",$G112=""),"",MAX(0,MOD($G112-$F112,1)*24-N($H112)/60))</f>
        <v/>
      </c>
      <c r="K112" s="16" t="str">
        <f aca="false">IF(OR($A112="",$B112="",$F112=""),"",IF(COUNTIFS($A$2:$A$301,$A112,$B$2:$B$301,$B112,$I$2:$I$301,"Yes",$F$2:$F$301,"&lt;="&amp;$F112,$G$2:$G$301,"&gt;"&amp;$F112)&gt;0,"Yes","GAP"))</f>
        <v/>
      </c>
      <c r="L112" s="14"/>
    </row>
    <row r="113" customFormat="false" ht="15" hidden="false" customHeight="false" outlineLevel="0" collapsed="false">
      <c r="A113" s="14"/>
      <c r="B113" s="14"/>
      <c r="C113" s="15" t="str">
        <f aca="false">IF($B113="","",Lists!$H$2+MATCH($B113,Lists!$A$2:$A$8,0)-1)</f>
        <v/>
      </c>
      <c r="D113" s="14"/>
      <c r="E113" s="16" t="str">
        <f aca="false">IF($D113="","",IFERROR(INDEX(Staff!$B$2:$B$101,MATCH($D113,Staff!$A$2:$A$101,0)),"Not on Staff list"))</f>
        <v/>
      </c>
      <c r="F113" s="17"/>
      <c r="G113" s="17"/>
      <c r="H113" s="18"/>
      <c r="I113" s="16" t="str">
        <f aca="false">IF($D113="","",IFERROR(INDEX(Staff!$G$2:$G$101,MATCH($D113,Staff!$A$2:$A$101,0)),"No"))</f>
        <v/>
      </c>
      <c r="J113" s="19" t="str">
        <f aca="false">IF(OR($F113="",$G113=""),"",MAX(0,MOD($G113-$F113,1)*24-N($H113)/60))</f>
        <v/>
      </c>
      <c r="K113" s="16" t="str">
        <f aca="false">IF(OR($A113="",$B113="",$F113=""),"",IF(COUNTIFS($A$2:$A$301,$A113,$B$2:$B$301,$B113,$I$2:$I$301,"Yes",$F$2:$F$301,"&lt;="&amp;$F113,$G$2:$G$301,"&gt;"&amp;$F113)&gt;0,"Yes","GAP"))</f>
        <v/>
      </c>
      <c r="L113" s="14"/>
    </row>
    <row r="114" customFormat="false" ht="15" hidden="false" customHeight="false" outlineLevel="0" collapsed="false">
      <c r="A114" s="14"/>
      <c r="B114" s="14"/>
      <c r="C114" s="15" t="str">
        <f aca="false">IF($B114="","",Lists!$H$2+MATCH($B114,Lists!$A$2:$A$8,0)-1)</f>
        <v/>
      </c>
      <c r="D114" s="14"/>
      <c r="E114" s="16" t="str">
        <f aca="false">IF($D114="","",IFERROR(INDEX(Staff!$B$2:$B$101,MATCH($D114,Staff!$A$2:$A$101,0)),"Not on Staff list"))</f>
        <v/>
      </c>
      <c r="F114" s="17"/>
      <c r="G114" s="17"/>
      <c r="H114" s="18"/>
      <c r="I114" s="16" t="str">
        <f aca="false">IF($D114="","",IFERROR(INDEX(Staff!$G$2:$G$101,MATCH($D114,Staff!$A$2:$A$101,0)),"No"))</f>
        <v/>
      </c>
      <c r="J114" s="19" t="str">
        <f aca="false">IF(OR($F114="",$G114=""),"",MAX(0,MOD($G114-$F114,1)*24-N($H114)/60))</f>
        <v/>
      </c>
      <c r="K114" s="16" t="str">
        <f aca="false">IF(OR($A114="",$B114="",$F114=""),"",IF(COUNTIFS($A$2:$A$301,$A114,$B$2:$B$301,$B114,$I$2:$I$301,"Yes",$F$2:$F$301,"&lt;="&amp;$F114,$G$2:$G$301,"&gt;"&amp;$F114)&gt;0,"Yes","GAP"))</f>
        <v/>
      </c>
      <c r="L114" s="14"/>
    </row>
    <row r="115" customFormat="false" ht="15" hidden="false" customHeight="false" outlineLevel="0" collapsed="false">
      <c r="A115" s="14"/>
      <c r="B115" s="14"/>
      <c r="C115" s="15" t="str">
        <f aca="false">IF($B115="","",Lists!$H$2+MATCH($B115,Lists!$A$2:$A$8,0)-1)</f>
        <v/>
      </c>
      <c r="D115" s="14"/>
      <c r="E115" s="16" t="str">
        <f aca="false">IF($D115="","",IFERROR(INDEX(Staff!$B$2:$B$101,MATCH($D115,Staff!$A$2:$A$101,0)),"Not on Staff list"))</f>
        <v/>
      </c>
      <c r="F115" s="17"/>
      <c r="G115" s="17"/>
      <c r="H115" s="18"/>
      <c r="I115" s="16" t="str">
        <f aca="false">IF($D115="","",IFERROR(INDEX(Staff!$G$2:$G$101,MATCH($D115,Staff!$A$2:$A$101,0)),"No"))</f>
        <v/>
      </c>
      <c r="J115" s="19" t="str">
        <f aca="false">IF(OR($F115="",$G115=""),"",MAX(0,MOD($G115-$F115,1)*24-N($H115)/60))</f>
        <v/>
      </c>
      <c r="K115" s="16" t="str">
        <f aca="false">IF(OR($A115="",$B115="",$F115=""),"",IF(COUNTIFS($A$2:$A$301,$A115,$B$2:$B$301,$B115,$I$2:$I$301,"Yes",$F$2:$F$301,"&lt;="&amp;$F115,$G$2:$G$301,"&gt;"&amp;$F115)&gt;0,"Yes","GAP"))</f>
        <v/>
      </c>
      <c r="L115" s="14"/>
    </row>
    <row r="116" customFormat="false" ht="15" hidden="false" customHeight="false" outlineLevel="0" collapsed="false">
      <c r="A116" s="14"/>
      <c r="B116" s="14"/>
      <c r="C116" s="15" t="str">
        <f aca="false">IF($B116="","",Lists!$H$2+MATCH($B116,Lists!$A$2:$A$8,0)-1)</f>
        <v/>
      </c>
      <c r="D116" s="14"/>
      <c r="E116" s="16" t="str">
        <f aca="false">IF($D116="","",IFERROR(INDEX(Staff!$B$2:$B$101,MATCH($D116,Staff!$A$2:$A$101,0)),"Not on Staff list"))</f>
        <v/>
      </c>
      <c r="F116" s="17"/>
      <c r="G116" s="17"/>
      <c r="H116" s="18"/>
      <c r="I116" s="16" t="str">
        <f aca="false">IF($D116="","",IFERROR(INDEX(Staff!$G$2:$G$101,MATCH($D116,Staff!$A$2:$A$101,0)),"No"))</f>
        <v/>
      </c>
      <c r="J116" s="19" t="str">
        <f aca="false">IF(OR($F116="",$G116=""),"",MAX(0,MOD($G116-$F116,1)*24-N($H116)/60))</f>
        <v/>
      </c>
      <c r="K116" s="16" t="str">
        <f aca="false">IF(OR($A116="",$B116="",$F116=""),"",IF(COUNTIFS($A$2:$A$301,$A116,$B$2:$B$301,$B116,$I$2:$I$301,"Yes",$F$2:$F$301,"&lt;="&amp;$F116,$G$2:$G$301,"&gt;"&amp;$F116)&gt;0,"Yes","GAP"))</f>
        <v/>
      </c>
      <c r="L116" s="14"/>
    </row>
    <row r="117" customFormat="false" ht="15" hidden="false" customHeight="false" outlineLevel="0" collapsed="false">
      <c r="A117" s="14"/>
      <c r="B117" s="14"/>
      <c r="C117" s="15" t="str">
        <f aca="false">IF($B117="","",Lists!$H$2+MATCH($B117,Lists!$A$2:$A$8,0)-1)</f>
        <v/>
      </c>
      <c r="D117" s="14"/>
      <c r="E117" s="16" t="str">
        <f aca="false">IF($D117="","",IFERROR(INDEX(Staff!$B$2:$B$101,MATCH($D117,Staff!$A$2:$A$101,0)),"Not on Staff list"))</f>
        <v/>
      </c>
      <c r="F117" s="17"/>
      <c r="G117" s="17"/>
      <c r="H117" s="18"/>
      <c r="I117" s="16" t="str">
        <f aca="false">IF($D117="","",IFERROR(INDEX(Staff!$G$2:$G$101,MATCH($D117,Staff!$A$2:$A$101,0)),"No"))</f>
        <v/>
      </c>
      <c r="J117" s="19" t="str">
        <f aca="false">IF(OR($F117="",$G117=""),"",MAX(0,MOD($G117-$F117,1)*24-N($H117)/60))</f>
        <v/>
      </c>
      <c r="K117" s="16" t="str">
        <f aca="false">IF(OR($A117="",$B117="",$F117=""),"",IF(COUNTIFS($A$2:$A$301,$A117,$B$2:$B$301,$B117,$I$2:$I$301,"Yes",$F$2:$F$301,"&lt;="&amp;$F117,$G$2:$G$301,"&gt;"&amp;$F117)&gt;0,"Yes","GAP"))</f>
        <v/>
      </c>
      <c r="L117" s="14"/>
    </row>
    <row r="118" customFormat="false" ht="15" hidden="false" customHeight="false" outlineLevel="0" collapsed="false">
      <c r="A118" s="14"/>
      <c r="B118" s="14"/>
      <c r="C118" s="15" t="str">
        <f aca="false">IF($B118="","",Lists!$H$2+MATCH($B118,Lists!$A$2:$A$8,0)-1)</f>
        <v/>
      </c>
      <c r="D118" s="14"/>
      <c r="E118" s="16" t="str">
        <f aca="false">IF($D118="","",IFERROR(INDEX(Staff!$B$2:$B$101,MATCH($D118,Staff!$A$2:$A$101,0)),"Not on Staff list"))</f>
        <v/>
      </c>
      <c r="F118" s="17"/>
      <c r="G118" s="17"/>
      <c r="H118" s="18"/>
      <c r="I118" s="16" t="str">
        <f aca="false">IF($D118="","",IFERROR(INDEX(Staff!$G$2:$G$101,MATCH($D118,Staff!$A$2:$A$101,0)),"No"))</f>
        <v/>
      </c>
      <c r="J118" s="19" t="str">
        <f aca="false">IF(OR($F118="",$G118=""),"",MAX(0,MOD($G118-$F118,1)*24-N($H118)/60))</f>
        <v/>
      </c>
      <c r="K118" s="16" t="str">
        <f aca="false">IF(OR($A118="",$B118="",$F118=""),"",IF(COUNTIFS($A$2:$A$301,$A118,$B$2:$B$301,$B118,$I$2:$I$301,"Yes",$F$2:$F$301,"&lt;="&amp;$F118,$G$2:$G$301,"&gt;"&amp;$F118)&gt;0,"Yes","GAP"))</f>
        <v/>
      </c>
      <c r="L118" s="14"/>
    </row>
    <row r="119" customFormat="false" ht="15" hidden="false" customHeight="false" outlineLevel="0" collapsed="false">
      <c r="A119" s="14"/>
      <c r="B119" s="14"/>
      <c r="C119" s="15" t="str">
        <f aca="false">IF($B119="","",Lists!$H$2+MATCH($B119,Lists!$A$2:$A$8,0)-1)</f>
        <v/>
      </c>
      <c r="D119" s="14"/>
      <c r="E119" s="16" t="str">
        <f aca="false">IF($D119="","",IFERROR(INDEX(Staff!$B$2:$B$101,MATCH($D119,Staff!$A$2:$A$101,0)),"Not on Staff list"))</f>
        <v/>
      </c>
      <c r="F119" s="17"/>
      <c r="G119" s="17"/>
      <c r="H119" s="18"/>
      <c r="I119" s="16" t="str">
        <f aca="false">IF($D119="","",IFERROR(INDEX(Staff!$G$2:$G$101,MATCH($D119,Staff!$A$2:$A$101,0)),"No"))</f>
        <v/>
      </c>
      <c r="J119" s="19" t="str">
        <f aca="false">IF(OR($F119="",$G119=""),"",MAX(0,MOD($G119-$F119,1)*24-N($H119)/60))</f>
        <v/>
      </c>
      <c r="K119" s="16" t="str">
        <f aca="false">IF(OR($A119="",$B119="",$F119=""),"",IF(COUNTIFS($A$2:$A$301,$A119,$B$2:$B$301,$B119,$I$2:$I$301,"Yes",$F$2:$F$301,"&lt;="&amp;$F119,$G$2:$G$301,"&gt;"&amp;$F119)&gt;0,"Yes","GAP"))</f>
        <v/>
      </c>
      <c r="L119" s="14"/>
    </row>
    <row r="120" customFormat="false" ht="15" hidden="false" customHeight="false" outlineLevel="0" collapsed="false">
      <c r="A120" s="14"/>
      <c r="B120" s="14"/>
      <c r="C120" s="15" t="str">
        <f aca="false">IF($B120="","",Lists!$H$2+MATCH($B120,Lists!$A$2:$A$8,0)-1)</f>
        <v/>
      </c>
      <c r="D120" s="14"/>
      <c r="E120" s="16" t="str">
        <f aca="false">IF($D120="","",IFERROR(INDEX(Staff!$B$2:$B$101,MATCH($D120,Staff!$A$2:$A$101,0)),"Not on Staff list"))</f>
        <v/>
      </c>
      <c r="F120" s="17"/>
      <c r="G120" s="17"/>
      <c r="H120" s="18"/>
      <c r="I120" s="16" t="str">
        <f aca="false">IF($D120="","",IFERROR(INDEX(Staff!$G$2:$G$101,MATCH($D120,Staff!$A$2:$A$101,0)),"No"))</f>
        <v/>
      </c>
      <c r="J120" s="19" t="str">
        <f aca="false">IF(OR($F120="",$G120=""),"",MAX(0,MOD($G120-$F120,1)*24-N($H120)/60))</f>
        <v/>
      </c>
      <c r="K120" s="16" t="str">
        <f aca="false">IF(OR($A120="",$B120="",$F120=""),"",IF(COUNTIFS($A$2:$A$301,$A120,$B$2:$B$301,$B120,$I$2:$I$301,"Yes",$F$2:$F$301,"&lt;="&amp;$F120,$G$2:$G$301,"&gt;"&amp;$F120)&gt;0,"Yes","GAP"))</f>
        <v/>
      </c>
      <c r="L120" s="14"/>
    </row>
    <row r="121" customFormat="false" ht="15" hidden="false" customHeight="false" outlineLevel="0" collapsed="false">
      <c r="A121" s="14"/>
      <c r="B121" s="14"/>
      <c r="C121" s="15" t="str">
        <f aca="false">IF($B121="","",Lists!$H$2+MATCH($B121,Lists!$A$2:$A$8,0)-1)</f>
        <v/>
      </c>
      <c r="D121" s="14"/>
      <c r="E121" s="16" t="str">
        <f aca="false">IF($D121="","",IFERROR(INDEX(Staff!$B$2:$B$101,MATCH($D121,Staff!$A$2:$A$101,0)),"Not on Staff list"))</f>
        <v/>
      </c>
      <c r="F121" s="17"/>
      <c r="G121" s="17"/>
      <c r="H121" s="18"/>
      <c r="I121" s="16" t="str">
        <f aca="false">IF($D121="","",IFERROR(INDEX(Staff!$G$2:$G$101,MATCH($D121,Staff!$A$2:$A$101,0)),"No"))</f>
        <v/>
      </c>
      <c r="J121" s="19" t="str">
        <f aca="false">IF(OR($F121="",$G121=""),"",MAX(0,MOD($G121-$F121,1)*24-N($H121)/60))</f>
        <v/>
      </c>
      <c r="K121" s="16" t="str">
        <f aca="false">IF(OR($A121="",$B121="",$F121=""),"",IF(COUNTIFS($A$2:$A$301,$A121,$B$2:$B$301,$B121,$I$2:$I$301,"Yes",$F$2:$F$301,"&lt;="&amp;$F121,$G$2:$G$301,"&gt;"&amp;$F121)&gt;0,"Yes","GAP"))</f>
        <v/>
      </c>
      <c r="L121" s="14"/>
    </row>
    <row r="122" customFormat="false" ht="15" hidden="false" customHeight="false" outlineLevel="0" collapsed="false">
      <c r="A122" s="14"/>
      <c r="B122" s="14"/>
      <c r="C122" s="15" t="str">
        <f aca="false">IF($B122="","",Lists!$H$2+MATCH($B122,Lists!$A$2:$A$8,0)-1)</f>
        <v/>
      </c>
      <c r="D122" s="14"/>
      <c r="E122" s="16" t="str">
        <f aca="false">IF($D122="","",IFERROR(INDEX(Staff!$B$2:$B$101,MATCH($D122,Staff!$A$2:$A$101,0)),"Not on Staff list"))</f>
        <v/>
      </c>
      <c r="F122" s="17"/>
      <c r="G122" s="17"/>
      <c r="H122" s="18"/>
      <c r="I122" s="16" t="str">
        <f aca="false">IF($D122="","",IFERROR(INDEX(Staff!$G$2:$G$101,MATCH($D122,Staff!$A$2:$A$101,0)),"No"))</f>
        <v/>
      </c>
      <c r="J122" s="19" t="str">
        <f aca="false">IF(OR($F122="",$G122=""),"",MAX(0,MOD($G122-$F122,1)*24-N($H122)/60))</f>
        <v/>
      </c>
      <c r="K122" s="16" t="str">
        <f aca="false">IF(OR($A122="",$B122="",$F122=""),"",IF(COUNTIFS($A$2:$A$301,$A122,$B$2:$B$301,$B122,$I$2:$I$301,"Yes",$F$2:$F$301,"&lt;="&amp;$F122,$G$2:$G$301,"&gt;"&amp;$F122)&gt;0,"Yes","GAP"))</f>
        <v/>
      </c>
      <c r="L122" s="14"/>
    </row>
    <row r="123" customFormat="false" ht="15" hidden="false" customHeight="false" outlineLevel="0" collapsed="false">
      <c r="A123" s="14"/>
      <c r="B123" s="14"/>
      <c r="C123" s="15" t="str">
        <f aca="false">IF($B123="","",Lists!$H$2+MATCH($B123,Lists!$A$2:$A$8,0)-1)</f>
        <v/>
      </c>
      <c r="D123" s="14"/>
      <c r="E123" s="16" t="str">
        <f aca="false">IF($D123="","",IFERROR(INDEX(Staff!$B$2:$B$101,MATCH($D123,Staff!$A$2:$A$101,0)),"Not on Staff list"))</f>
        <v/>
      </c>
      <c r="F123" s="17"/>
      <c r="G123" s="17"/>
      <c r="H123" s="18"/>
      <c r="I123" s="16" t="str">
        <f aca="false">IF($D123="","",IFERROR(INDEX(Staff!$G$2:$G$101,MATCH($D123,Staff!$A$2:$A$101,0)),"No"))</f>
        <v/>
      </c>
      <c r="J123" s="19" t="str">
        <f aca="false">IF(OR($F123="",$G123=""),"",MAX(0,MOD($G123-$F123,1)*24-N($H123)/60))</f>
        <v/>
      </c>
      <c r="K123" s="16" t="str">
        <f aca="false">IF(OR($A123="",$B123="",$F123=""),"",IF(COUNTIFS($A$2:$A$301,$A123,$B$2:$B$301,$B123,$I$2:$I$301,"Yes",$F$2:$F$301,"&lt;="&amp;$F123,$G$2:$G$301,"&gt;"&amp;$F123)&gt;0,"Yes","GAP"))</f>
        <v/>
      </c>
      <c r="L123" s="14"/>
    </row>
    <row r="124" customFormat="false" ht="15" hidden="false" customHeight="false" outlineLevel="0" collapsed="false">
      <c r="A124" s="14"/>
      <c r="B124" s="14"/>
      <c r="C124" s="15" t="str">
        <f aca="false">IF($B124="","",Lists!$H$2+MATCH($B124,Lists!$A$2:$A$8,0)-1)</f>
        <v/>
      </c>
      <c r="D124" s="14"/>
      <c r="E124" s="16" t="str">
        <f aca="false">IF($D124="","",IFERROR(INDEX(Staff!$B$2:$B$101,MATCH($D124,Staff!$A$2:$A$101,0)),"Not on Staff list"))</f>
        <v/>
      </c>
      <c r="F124" s="17"/>
      <c r="G124" s="17"/>
      <c r="H124" s="18"/>
      <c r="I124" s="16" t="str">
        <f aca="false">IF($D124="","",IFERROR(INDEX(Staff!$G$2:$G$101,MATCH($D124,Staff!$A$2:$A$101,0)),"No"))</f>
        <v/>
      </c>
      <c r="J124" s="19" t="str">
        <f aca="false">IF(OR($F124="",$G124=""),"",MAX(0,MOD($G124-$F124,1)*24-N($H124)/60))</f>
        <v/>
      </c>
      <c r="K124" s="16" t="str">
        <f aca="false">IF(OR($A124="",$B124="",$F124=""),"",IF(COUNTIFS($A$2:$A$301,$A124,$B$2:$B$301,$B124,$I$2:$I$301,"Yes",$F$2:$F$301,"&lt;="&amp;$F124,$G$2:$G$301,"&gt;"&amp;$F124)&gt;0,"Yes","GAP"))</f>
        <v/>
      </c>
      <c r="L124" s="14"/>
    </row>
    <row r="125" customFormat="false" ht="15" hidden="false" customHeight="false" outlineLevel="0" collapsed="false">
      <c r="A125" s="14"/>
      <c r="B125" s="14"/>
      <c r="C125" s="15" t="str">
        <f aca="false">IF($B125="","",Lists!$H$2+MATCH($B125,Lists!$A$2:$A$8,0)-1)</f>
        <v/>
      </c>
      <c r="D125" s="14"/>
      <c r="E125" s="16" t="str">
        <f aca="false">IF($D125="","",IFERROR(INDEX(Staff!$B$2:$B$101,MATCH($D125,Staff!$A$2:$A$101,0)),"Not on Staff list"))</f>
        <v/>
      </c>
      <c r="F125" s="17"/>
      <c r="G125" s="17"/>
      <c r="H125" s="18"/>
      <c r="I125" s="16" t="str">
        <f aca="false">IF($D125="","",IFERROR(INDEX(Staff!$G$2:$G$101,MATCH($D125,Staff!$A$2:$A$101,0)),"No"))</f>
        <v/>
      </c>
      <c r="J125" s="19" t="str">
        <f aca="false">IF(OR($F125="",$G125=""),"",MAX(0,MOD($G125-$F125,1)*24-N($H125)/60))</f>
        <v/>
      </c>
      <c r="K125" s="16" t="str">
        <f aca="false">IF(OR($A125="",$B125="",$F125=""),"",IF(COUNTIFS($A$2:$A$301,$A125,$B$2:$B$301,$B125,$I$2:$I$301,"Yes",$F$2:$F$301,"&lt;="&amp;$F125,$G$2:$G$301,"&gt;"&amp;$F125)&gt;0,"Yes","GAP"))</f>
        <v/>
      </c>
      <c r="L125" s="14"/>
    </row>
    <row r="126" customFormat="false" ht="15" hidden="false" customHeight="false" outlineLevel="0" collapsed="false">
      <c r="A126" s="14"/>
      <c r="B126" s="14"/>
      <c r="C126" s="15" t="str">
        <f aca="false">IF($B126="","",Lists!$H$2+MATCH($B126,Lists!$A$2:$A$8,0)-1)</f>
        <v/>
      </c>
      <c r="D126" s="14"/>
      <c r="E126" s="16" t="str">
        <f aca="false">IF($D126="","",IFERROR(INDEX(Staff!$B$2:$B$101,MATCH($D126,Staff!$A$2:$A$101,0)),"Not on Staff list"))</f>
        <v/>
      </c>
      <c r="F126" s="17"/>
      <c r="G126" s="17"/>
      <c r="H126" s="18"/>
      <c r="I126" s="16" t="str">
        <f aca="false">IF($D126="","",IFERROR(INDEX(Staff!$G$2:$G$101,MATCH($D126,Staff!$A$2:$A$101,0)),"No"))</f>
        <v/>
      </c>
      <c r="J126" s="19" t="str">
        <f aca="false">IF(OR($F126="",$G126=""),"",MAX(0,MOD($G126-$F126,1)*24-N($H126)/60))</f>
        <v/>
      </c>
      <c r="K126" s="16" t="str">
        <f aca="false">IF(OR($A126="",$B126="",$F126=""),"",IF(COUNTIFS($A$2:$A$301,$A126,$B$2:$B$301,$B126,$I$2:$I$301,"Yes",$F$2:$F$301,"&lt;="&amp;$F126,$G$2:$G$301,"&gt;"&amp;$F126)&gt;0,"Yes","GAP"))</f>
        <v/>
      </c>
      <c r="L126" s="14"/>
    </row>
    <row r="127" customFormat="false" ht="15" hidden="false" customHeight="false" outlineLevel="0" collapsed="false">
      <c r="A127" s="14"/>
      <c r="B127" s="14"/>
      <c r="C127" s="15" t="str">
        <f aca="false">IF($B127="","",Lists!$H$2+MATCH($B127,Lists!$A$2:$A$8,0)-1)</f>
        <v/>
      </c>
      <c r="D127" s="14"/>
      <c r="E127" s="16" t="str">
        <f aca="false">IF($D127="","",IFERROR(INDEX(Staff!$B$2:$B$101,MATCH($D127,Staff!$A$2:$A$101,0)),"Not on Staff list"))</f>
        <v/>
      </c>
      <c r="F127" s="17"/>
      <c r="G127" s="17"/>
      <c r="H127" s="18"/>
      <c r="I127" s="16" t="str">
        <f aca="false">IF($D127="","",IFERROR(INDEX(Staff!$G$2:$G$101,MATCH($D127,Staff!$A$2:$A$101,0)),"No"))</f>
        <v/>
      </c>
      <c r="J127" s="19" t="str">
        <f aca="false">IF(OR($F127="",$G127=""),"",MAX(0,MOD($G127-$F127,1)*24-N($H127)/60))</f>
        <v/>
      </c>
      <c r="K127" s="16" t="str">
        <f aca="false">IF(OR($A127="",$B127="",$F127=""),"",IF(COUNTIFS($A$2:$A$301,$A127,$B$2:$B$301,$B127,$I$2:$I$301,"Yes",$F$2:$F$301,"&lt;="&amp;$F127,$G$2:$G$301,"&gt;"&amp;$F127)&gt;0,"Yes","GAP"))</f>
        <v/>
      </c>
      <c r="L127" s="14"/>
    </row>
    <row r="128" customFormat="false" ht="15" hidden="false" customHeight="false" outlineLevel="0" collapsed="false">
      <c r="A128" s="14"/>
      <c r="B128" s="14"/>
      <c r="C128" s="15" t="str">
        <f aca="false">IF($B128="","",Lists!$H$2+MATCH($B128,Lists!$A$2:$A$8,0)-1)</f>
        <v/>
      </c>
      <c r="D128" s="14"/>
      <c r="E128" s="16" t="str">
        <f aca="false">IF($D128="","",IFERROR(INDEX(Staff!$B$2:$B$101,MATCH($D128,Staff!$A$2:$A$101,0)),"Not on Staff list"))</f>
        <v/>
      </c>
      <c r="F128" s="17"/>
      <c r="G128" s="17"/>
      <c r="H128" s="18"/>
      <c r="I128" s="16" t="str">
        <f aca="false">IF($D128="","",IFERROR(INDEX(Staff!$G$2:$G$101,MATCH($D128,Staff!$A$2:$A$101,0)),"No"))</f>
        <v/>
      </c>
      <c r="J128" s="19" t="str">
        <f aca="false">IF(OR($F128="",$G128=""),"",MAX(0,MOD($G128-$F128,1)*24-N($H128)/60))</f>
        <v/>
      </c>
      <c r="K128" s="16" t="str">
        <f aca="false">IF(OR($A128="",$B128="",$F128=""),"",IF(COUNTIFS($A$2:$A$301,$A128,$B$2:$B$301,$B128,$I$2:$I$301,"Yes",$F$2:$F$301,"&lt;="&amp;$F128,$G$2:$G$301,"&gt;"&amp;$F128)&gt;0,"Yes","GAP"))</f>
        <v/>
      </c>
      <c r="L128" s="14"/>
    </row>
    <row r="129" customFormat="false" ht="15" hidden="false" customHeight="false" outlineLevel="0" collapsed="false">
      <c r="A129" s="14"/>
      <c r="B129" s="14"/>
      <c r="C129" s="15" t="str">
        <f aca="false">IF($B129="","",Lists!$H$2+MATCH($B129,Lists!$A$2:$A$8,0)-1)</f>
        <v/>
      </c>
      <c r="D129" s="14"/>
      <c r="E129" s="16" t="str">
        <f aca="false">IF($D129="","",IFERROR(INDEX(Staff!$B$2:$B$101,MATCH($D129,Staff!$A$2:$A$101,0)),"Not on Staff list"))</f>
        <v/>
      </c>
      <c r="F129" s="17"/>
      <c r="G129" s="17"/>
      <c r="H129" s="18"/>
      <c r="I129" s="16" t="str">
        <f aca="false">IF($D129="","",IFERROR(INDEX(Staff!$G$2:$G$101,MATCH($D129,Staff!$A$2:$A$101,0)),"No"))</f>
        <v/>
      </c>
      <c r="J129" s="19" t="str">
        <f aca="false">IF(OR($F129="",$G129=""),"",MAX(0,MOD($G129-$F129,1)*24-N($H129)/60))</f>
        <v/>
      </c>
      <c r="K129" s="16" t="str">
        <f aca="false">IF(OR($A129="",$B129="",$F129=""),"",IF(COUNTIFS($A$2:$A$301,$A129,$B$2:$B$301,$B129,$I$2:$I$301,"Yes",$F$2:$F$301,"&lt;="&amp;$F129,$G$2:$G$301,"&gt;"&amp;$F129)&gt;0,"Yes","GAP"))</f>
        <v/>
      </c>
      <c r="L129" s="14"/>
    </row>
    <row r="130" customFormat="false" ht="15" hidden="false" customHeight="false" outlineLevel="0" collapsed="false">
      <c r="A130" s="14"/>
      <c r="B130" s="14"/>
      <c r="C130" s="15" t="str">
        <f aca="false">IF($B130="","",Lists!$H$2+MATCH($B130,Lists!$A$2:$A$8,0)-1)</f>
        <v/>
      </c>
      <c r="D130" s="14"/>
      <c r="E130" s="16" t="str">
        <f aca="false">IF($D130="","",IFERROR(INDEX(Staff!$B$2:$B$101,MATCH($D130,Staff!$A$2:$A$101,0)),"Not on Staff list"))</f>
        <v/>
      </c>
      <c r="F130" s="17"/>
      <c r="G130" s="17"/>
      <c r="H130" s="18"/>
      <c r="I130" s="16" t="str">
        <f aca="false">IF($D130="","",IFERROR(INDEX(Staff!$G$2:$G$101,MATCH($D130,Staff!$A$2:$A$101,0)),"No"))</f>
        <v/>
      </c>
      <c r="J130" s="19" t="str">
        <f aca="false">IF(OR($F130="",$G130=""),"",MAX(0,MOD($G130-$F130,1)*24-N($H130)/60))</f>
        <v/>
      </c>
      <c r="K130" s="16" t="str">
        <f aca="false">IF(OR($A130="",$B130="",$F130=""),"",IF(COUNTIFS($A$2:$A$301,$A130,$B$2:$B$301,$B130,$I$2:$I$301,"Yes",$F$2:$F$301,"&lt;="&amp;$F130,$G$2:$G$301,"&gt;"&amp;$F130)&gt;0,"Yes","GAP"))</f>
        <v/>
      </c>
      <c r="L130" s="14"/>
    </row>
    <row r="131" customFormat="false" ht="15" hidden="false" customHeight="false" outlineLevel="0" collapsed="false">
      <c r="A131" s="14"/>
      <c r="B131" s="14"/>
      <c r="C131" s="15" t="str">
        <f aca="false">IF($B131="","",Lists!$H$2+MATCH($B131,Lists!$A$2:$A$8,0)-1)</f>
        <v/>
      </c>
      <c r="D131" s="14"/>
      <c r="E131" s="16" t="str">
        <f aca="false">IF($D131="","",IFERROR(INDEX(Staff!$B$2:$B$101,MATCH($D131,Staff!$A$2:$A$101,0)),"Not on Staff list"))</f>
        <v/>
      </c>
      <c r="F131" s="17"/>
      <c r="G131" s="17"/>
      <c r="H131" s="18"/>
      <c r="I131" s="16" t="str">
        <f aca="false">IF($D131="","",IFERROR(INDEX(Staff!$G$2:$G$101,MATCH($D131,Staff!$A$2:$A$101,0)),"No"))</f>
        <v/>
      </c>
      <c r="J131" s="19" t="str">
        <f aca="false">IF(OR($F131="",$G131=""),"",MAX(0,MOD($G131-$F131,1)*24-N($H131)/60))</f>
        <v/>
      </c>
      <c r="K131" s="16" t="str">
        <f aca="false">IF(OR($A131="",$B131="",$F131=""),"",IF(COUNTIFS($A$2:$A$301,$A131,$B$2:$B$301,$B131,$I$2:$I$301,"Yes",$F$2:$F$301,"&lt;="&amp;$F131,$G$2:$G$301,"&gt;"&amp;$F131)&gt;0,"Yes","GAP"))</f>
        <v/>
      </c>
      <c r="L131" s="14"/>
    </row>
    <row r="132" customFormat="false" ht="15" hidden="false" customHeight="false" outlineLevel="0" collapsed="false">
      <c r="A132" s="14"/>
      <c r="B132" s="14"/>
      <c r="C132" s="15" t="str">
        <f aca="false">IF($B132="","",Lists!$H$2+MATCH($B132,Lists!$A$2:$A$8,0)-1)</f>
        <v/>
      </c>
      <c r="D132" s="14"/>
      <c r="E132" s="16" t="str">
        <f aca="false">IF($D132="","",IFERROR(INDEX(Staff!$B$2:$B$101,MATCH($D132,Staff!$A$2:$A$101,0)),"Not on Staff list"))</f>
        <v/>
      </c>
      <c r="F132" s="17"/>
      <c r="G132" s="17"/>
      <c r="H132" s="18"/>
      <c r="I132" s="16" t="str">
        <f aca="false">IF($D132="","",IFERROR(INDEX(Staff!$G$2:$G$101,MATCH($D132,Staff!$A$2:$A$101,0)),"No"))</f>
        <v/>
      </c>
      <c r="J132" s="19" t="str">
        <f aca="false">IF(OR($F132="",$G132=""),"",MAX(0,MOD($G132-$F132,1)*24-N($H132)/60))</f>
        <v/>
      </c>
      <c r="K132" s="16" t="str">
        <f aca="false">IF(OR($A132="",$B132="",$F132=""),"",IF(COUNTIFS($A$2:$A$301,$A132,$B$2:$B$301,$B132,$I$2:$I$301,"Yes",$F$2:$F$301,"&lt;="&amp;$F132,$G$2:$G$301,"&gt;"&amp;$F132)&gt;0,"Yes","GAP"))</f>
        <v/>
      </c>
      <c r="L132" s="14"/>
    </row>
    <row r="133" customFormat="false" ht="15" hidden="false" customHeight="false" outlineLevel="0" collapsed="false">
      <c r="A133" s="14"/>
      <c r="B133" s="14"/>
      <c r="C133" s="15" t="str">
        <f aca="false">IF($B133="","",Lists!$H$2+MATCH($B133,Lists!$A$2:$A$8,0)-1)</f>
        <v/>
      </c>
      <c r="D133" s="14"/>
      <c r="E133" s="16" t="str">
        <f aca="false">IF($D133="","",IFERROR(INDEX(Staff!$B$2:$B$101,MATCH($D133,Staff!$A$2:$A$101,0)),"Not on Staff list"))</f>
        <v/>
      </c>
      <c r="F133" s="17"/>
      <c r="G133" s="17"/>
      <c r="H133" s="18"/>
      <c r="I133" s="16" t="str">
        <f aca="false">IF($D133="","",IFERROR(INDEX(Staff!$G$2:$G$101,MATCH($D133,Staff!$A$2:$A$101,0)),"No"))</f>
        <v/>
      </c>
      <c r="J133" s="19" t="str">
        <f aca="false">IF(OR($F133="",$G133=""),"",MAX(0,MOD($G133-$F133,1)*24-N($H133)/60))</f>
        <v/>
      </c>
      <c r="K133" s="16" t="str">
        <f aca="false">IF(OR($A133="",$B133="",$F133=""),"",IF(COUNTIFS($A$2:$A$301,$A133,$B$2:$B$301,$B133,$I$2:$I$301,"Yes",$F$2:$F$301,"&lt;="&amp;$F133,$G$2:$G$301,"&gt;"&amp;$F133)&gt;0,"Yes","GAP"))</f>
        <v/>
      </c>
      <c r="L133" s="14"/>
    </row>
    <row r="134" customFormat="false" ht="15" hidden="false" customHeight="false" outlineLevel="0" collapsed="false">
      <c r="A134" s="14"/>
      <c r="B134" s="14"/>
      <c r="C134" s="15" t="str">
        <f aca="false">IF($B134="","",Lists!$H$2+MATCH($B134,Lists!$A$2:$A$8,0)-1)</f>
        <v/>
      </c>
      <c r="D134" s="14"/>
      <c r="E134" s="16" t="str">
        <f aca="false">IF($D134="","",IFERROR(INDEX(Staff!$B$2:$B$101,MATCH($D134,Staff!$A$2:$A$101,0)),"Not on Staff list"))</f>
        <v/>
      </c>
      <c r="F134" s="17"/>
      <c r="G134" s="17"/>
      <c r="H134" s="18"/>
      <c r="I134" s="16" t="str">
        <f aca="false">IF($D134="","",IFERROR(INDEX(Staff!$G$2:$G$101,MATCH($D134,Staff!$A$2:$A$101,0)),"No"))</f>
        <v/>
      </c>
      <c r="J134" s="19" t="str">
        <f aca="false">IF(OR($F134="",$G134=""),"",MAX(0,MOD($G134-$F134,1)*24-N($H134)/60))</f>
        <v/>
      </c>
      <c r="K134" s="16" t="str">
        <f aca="false">IF(OR($A134="",$B134="",$F134=""),"",IF(COUNTIFS($A$2:$A$301,$A134,$B$2:$B$301,$B134,$I$2:$I$301,"Yes",$F$2:$F$301,"&lt;="&amp;$F134,$G$2:$G$301,"&gt;"&amp;$F134)&gt;0,"Yes","GAP"))</f>
        <v/>
      </c>
      <c r="L134" s="14"/>
    </row>
    <row r="135" customFormat="false" ht="15" hidden="false" customHeight="false" outlineLevel="0" collapsed="false">
      <c r="A135" s="14"/>
      <c r="B135" s="14"/>
      <c r="C135" s="15" t="str">
        <f aca="false">IF($B135="","",Lists!$H$2+MATCH($B135,Lists!$A$2:$A$8,0)-1)</f>
        <v/>
      </c>
      <c r="D135" s="14"/>
      <c r="E135" s="16" t="str">
        <f aca="false">IF($D135="","",IFERROR(INDEX(Staff!$B$2:$B$101,MATCH($D135,Staff!$A$2:$A$101,0)),"Not on Staff list"))</f>
        <v/>
      </c>
      <c r="F135" s="17"/>
      <c r="G135" s="17"/>
      <c r="H135" s="18"/>
      <c r="I135" s="16" t="str">
        <f aca="false">IF($D135="","",IFERROR(INDEX(Staff!$G$2:$G$101,MATCH($D135,Staff!$A$2:$A$101,0)),"No"))</f>
        <v/>
      </c>
      <c r="J135" s="19" t="str">
        <f aca="false">IF(OR($F135="",$G135=""),"",MAX(0,MOD($G135-$F135,1)*24-N($H135)/60))</f>
        <v/>
      </c>
      <c r="K135" s="16" t="str">
        <f aca="false">IF(OR($A135="",$B135="",$F135=""),"",IF(COUNTIFS($A$2:$A$301,$A135,$B$2:$B$301,$B135,$I$2:$I$301,"Yes",$F$2:$F$301,"&lt;="&amp;$F135,$G$2:$G$301,"&gt;"&amp;$F135)&gt;0,"Yes","GAP"))</f>
        <v/>
      </c>
      <c r="L135" s="14"/>
    </row>
    <row r="136" customFormat="false" ht="15" hidden="false" customHeight="false" outlineLevel="0" collapsed="false">
      <c r="A136" s="14"/>
      <c r="B136" s="14"/>
      <c r="C136" s="15" t="str">
        <f aca="false">IF($B136="","",Lists!$H$2+MATCH($B136,Lists!$A$2:$A$8,0)-1)</f>
        <v/>
      </c>
      <c r="D136" s="14"/>
      <c r="E136" s="16" t="str">
        <f aca="false">IF($D136="","",IFERROR(INDEX(Staff!$B$2:$B$101,MATCH($D136,Staff!$A$2:$A$101,0)),"Not on Staff list"))</f>
        <v/>
      </c>
      <c r="F136" s="17"/>
      <c r="G136" s="17"/>
      <c r="H136" s="18"/>
      <c r="I136" s="16" t="str">
        <f aca="false">IF($D136="","",IFERROR(INDEX(Staff!$G$2:$G$101,MATCH($D136,Staff!$A$2:$A$101,0)),"No"))</f>
        <v/>
      </c>
      <c r="J136" s="19" t="str">
        <f aca="false">IF(OR($F136="",$G136=""),"",MAX(0,MOD($G136-$F136,1)*24-N($H136)/60))</f>
        <v/>
      </c>
      <c r="K136" s="16" t="str">
        <f aca="false">IF(OR($A136="",$B136="",$F136=""),"",IF(COUNTIFS($A$2:$A$301,$A136,$B$2:$B$301,$B136,$I$2:$I$301,"Yes",$F$2:$F$301,"&lt;="&amp;$F136,$G$2:$G$301,"&gt;"&amp;$F136)&gt;0,"Yes","GAP"))</f>
        <v/>
      </c>
      <c r="L136" s="14"/>
    </row>
    <row r="137" customFormat="false" ht="15" hidden="false" customHeight="false" outlineLevel="0" collapsed="false">
      <c r="A137" s="14"/>
      <c r="B137" s="14"/>
      <c r="C137" s="15" t="str">
        <f aca="false">IF($B137="","",Lists!$H$2+MATCH($B137,Lists!$A$2:$A$8,0)-1)</f>
        <v/>
      </c>
      <c r="D137" s="14"/>
      <c r="E137" s="16" t="str">
        <f aca="false">IF($D137="","",IFERROR(INDEX(Staff!$B$2:$B$101,MATCH($D137,Staff!$A$2:$A$101,0)),"Not on Staff list"))</f>
        <v/>
      </c>
      <c r="F137" s="17"/>
      <c r="G137" s="17"/>
      <c r="H137" s="18"/>
      <c r="I137" s="16" t="str">
        <f aca="false">IF($D137="","",IFERROR(INDEX(Staff!$G$2:$G$101,MATCH($D137,Staff!$A$2:$A$101,0)),"No"))</f>
        <v/>
      </c>
      <c r="J137" s="19" t="str">
        <f aca="false">IF(OR($F137="",$G137=""),"",MAX(0,MOD($G137-$F137,1)*24-N($H137)/60))</f>
        <v/>
      </c>
      <c r="K137" s="16" t="str">
        <f aca="false">IF(OR($A137="",$B137="",$F137=""),"",IF(COUNTIFS($A$2:$A$301,$A137,$B$2:$B$301,$B137,$I$2:$I$301,"Yes",$F$2:$F$301,"&lt;="&amp;$F137,$G$2:$G$301,"&gt;"&amp;$F137)&gt;0,"Yes","GAP"))</f>
        <v/>
      </c>
      <c r="L137" s="14"/>
    </row>
    <row r="138" customFormat="false" ht="15" hidden="false" customHeight="false" outlineLevel="0" collapsed="false">
      <c r="A138" s="14"/>
      <c r="B138" s="14"/>
      <c r="C138" s="15" t="str">
        <f aca="false">IF($B138="","",Lists!$H$2+MATCH($B138,Lists!$A$2:$A$8,0)-1)</f>
        <v/>
      </c>
      <c r="D138" s="14"/>
      <c r="E138" s="16" t="str">
        <f aca="false">IF($D138="","",IFERROR(INDEX(Staff!$B$2:$B$101,MATCH($D138,Staff!$A$2:$A$101,0)),"Not on Staff list"))</f>
        <v/>
      </c>
      <c r="F138" s="17"/>
      <c r="G138" s="17"/>
      <c r="H138" s="18"/>
      <c r="I138" s="16" t="str">
        <f aca="false">IF($D138="","",IFERROR(INDEX(Staff!$G$2:$G$101,MATCH($D138,Staff!$A$2:$A$101,0)),"No"))</f>
        <v/>
      </c>
      <c r="J138" s="19" t="str">
        <f aca="false">IF(OR($F138="",$G138=""),"",MAX(0,MOD($G138-$F138,1)*24-N($H138)/60))</f>
        <v/>
      </c>
      <c r="K138" s="16" t="str">
        <f aca="false">IF(OR($A138="",$B138="",$F138=""),"",IF(COUNTIFS($A$2:$A$301,$A138,$B$2:$B$301,$B138,$I$2:$I$301,"Yes",$F$2:$F$301,"&lt;="&amp;$F138,$G$2:$G$301,"&gt;"&amp;$F138)&gt;0,"Yes","GAP"))</f>
        <v/>
      </c>
      <c r="L138" s="14"/>
    </row>
    <row r="139" customFormat="false" ht="15" hidden="false" customHeight="false" outlineLevel="0" collapsed="false">
      <c r="A139" s="14"/>
      <c r="B139" s="14"/>
      <c r="C139" s="15" t="str">
        <f aca="false">IF($B139="","",Lists!$H$2+MATCH($B139,Lists!$A$2:$A$8,0)-1)</f>
        <v/>
      </c>
      <c r="D139" s="14"/>
      <c r="E139" s="16" t="str">
        <f aca="false">IF($D139="","",IFERROR(INDEX(Staff!$B$2:$B$101,MATCH($D139,Staff!$A$2:$A$101,0)),"Not on Staff list"))</f>
        <v/>
      </c>
      <c r="F139" s="17"/>
      <c r="G139" s="17"/>
      <c r="H139" s="18"/>
      <c r="I139" s="16" t="str">
        <f aca="false">IF($D139="","",IFERROR(INDEX(Staff!$G$2:$G$101,MATCH($D139,Staff!$A$2:$A$101,0)),"No"))</f>
        <v/>
      </c>
      <c r="J139" s="19" t="str">
        <f aca="false">IF(OR($F139="",$G139=""),"",MAX(0,MOD($G139-$F139,1)*24-N($H139)/60))</f>
        <v/>
      </c>
      <c r="K139" s="16" t="str">
        <f aca="false">IF(OR($A139="",$B139="",$F139=""),"",IF(COUNTIFS($A$2:$A$301,$A139,$B$2:$B$301,$B139,$I$2:$I$301,"Yes",$F$2:$F$301,"&lt;="&amp;$F139,$G$2:$G$301,"&gt;"&amp;$F139)&gt;0,"Yes","GAP"))</f>
        <v/>
      </c>
      <c r="L139" s="14"/>
    </row>
    <row r="140" customFormat="false" ht="15" hidden="false" customHeight="false" outlineLevel="0" collapsed="false">
      <c r="A140" s="14"/>
      <c r="B140" s="14"/>
      <c r="C140" s="15" t="str">
        <f aca="false">IF($B140="","",Lists!$H$2+MATCH($B140,Lists!$A$2:$A$8,0)-1)</f>
        <v/>
      </c>
      <c r="D140" s="14"/>
      <c r="E140" s="16" t="str">
        <f aca="false">IF($D140="","",IFERROR(INDEX(Staff!$B$2:$B$101,MATCH($D140,Staff!$A$2:$A$101,0)),"Not on Staff list"))</f>
        <v/>
      </c>
      <c r="F140" s="17"/>
      <c r="G140" s="17"/>
      <c r="H140" s="18"/>
      <c r="I140" s="16" t="str">
        <f aca="false">IF($D140="","",IFERROR(INDEX(Staff!$G$2:$G$101,MATCH($D140,Staff!$A$2:$A$101,0)),"No"))</f>
        <v/>
      </c>
      <c r="J140" s="19" t="str">
        <f aca="false">IF(OR($F140="",$G140=""),"",MAX(0,MOD($G140-$F140,1)*24-N($H140)/60))</f>
        <v/>
      </c>
      <c r="K140" s="16" t="str">
        <f aca="false">IF(OR($A140="",$B140="",$F140=""),"",IF(COUNTIFS($A$2:$A$301,$A140,$B$2:$B$301,$B140,$I$2:$I$301,"Yes",$F$2:$F$301,"&lt;="&amp;$F140,$G$2:$G$301,"&gt;"&amp;$F140)&gt;0,"Yes","GAP"))</f>
        <v/>
      </c>
      <c r="L140" s="14"/>
    </row>
    <row r="141" customFormat="false" ht="15" hidden="false" customHeight="false" outlineLevel="0" collapsed="false">
      <c r="A141" s="14"/>
      <c r="B141" s="14"/>
      <c r="C141" s="15" t="str">
        <f aca="false">IF($B141="","",Lists!$H$2+MATCH($B141,Lists!$A$2:$A$8,0)-1)</f>
        <v/>
      </c>
      <c r="D141" s="14"/>
      <c r="E141" s="16" t="str">
        <f aca="false">IF($D141="","",IFERROR(INDEX(Staff!$B$2:$B$101,MATCH($D141,Staff!$A$2:$A$101,0)),"Not on Staff list"))</f>
        <v/>
      </c>
      <c r="F141" s="17"/>
      <c r="G141" s="17"/>
      <c r="H141" s="18"/>
      <c r="I141" s="16" t="str">
        <f aca="false">IF($D141="","",IFERROR(INDEX(Staff!$G$2:$G$101,MATCH($D141,Staff!$A$2:$A$101,0)),"No"))</f>
        <v/>
      </c>
      <c r="J141" s="19" t="str">
        <f aca="false">IF(OR($F141="",$G141=""),"",MAX(0,MOD($G141-$F141,1)*24-N($H141)/60))</f>
        <v/>
      </c>
      <c r="K141" s="16" t="str">
        <f aca="false">IF(OR($A141="",$B141="",$F141=""),"",IF(COUNTIFS($A$2:$A$301,$A141,$B$2:$B$301,$B141,$I$2:$I$301,"Yes",$F$2:$F$301,"&lt;="&amp;$F141,$G$2:$G$301,"&gt;"&amp;$F141)&gt;0,"Yes","GAP"))</f>
        <v/>
      </c>
      <c r="L141" s="14"/>
    </row>
    <row r="142" customFormat="false" ht="15" hidden="false" customHeight="false" outlineLevel="0" collapsed="false">
      <c r="A142" s="14"/>
      <c r="B142" s="14"/>
      <c r="C142" s="15" t="str">
        <f aca="false">IF($B142="","",Lists!$H$2+MATCH($B142,Lists!$A$2:$A$8,0)-1)</f>
        <v/>
      </c>
      <c r="D142" s="14"/>
      <c r="E142" s="16" t="str">
        <f aca="false">IF($D142="","",IFERROR(INDEX(Staff!$B$2:$B$101,MATCH($D142,Staff!$A$2:$A$101,0)),"Not on Staff list"))</f>
        <v/>
      </c>
      <c r="F142" s="17"/>
      <c r="G142" s="17"/>
      <c r="H142" s="18"/>
      <c r="I142" s="16" t="str">
        <f aca="false">IF($D142="","",IFERROR(INDEX(Staff!$G$2:$G$101,MATCH($D142,Staff!$A$2:$A$101,0)),"No"))</f>
        <v/>
      </c>
      <c r="J142" s="19" t="str">
        <f aca="false">IF(OR($F142="",$G142=""),"",MAX(0,MOD($G142-$F142,1)*24-N($H142)/60))</f>
        <v/>
      </c>
      <c r="K142" s="16" t="str">
        <f aca="false">IF(OR($A142="",$B142="",$F142=""),"",IF(COUNTIFS($A$2:$A$301,$A142,$B$2:$B$301,$B142,$I$2:$I$301,"Yes",$F$2:$F$301,"&lt;="&amp;$F142,$G$2:$G$301,"&gt;"&amp;$F142)&gt;0,"Yes","GAP"))</f>
        <v/>
      </c>
      <c r="L142" s="14"/>
    </row>
    <row r="143" customFormat="false" ht="15" hidden="false" customHeight="false" outlineLevel="0" collapsed="false">
      <c r="A143" s="14"/>
      <c r="B143" s="14"/>
      <c r="C143" s="15" t="str">
        <f aca="false">IF($B143="","",Lists!$H$2+MATCH($B143,Lists!$A$2:$A$8,0)-1)</f>
        <v/>
      </c>
      <c r="D143" s="14"/>
      <c r="E143" s="16" t="str">
        <f aca="false">IF($D143="","",IFERROR(INDEX(Staff!$B$2:$B$101,MATCH($D143,Staff!$A$2:$A$101,0)),"Not on Staff list"))</f>
        <v/>
      </c>
      <c r="F143" s="17"/>
      <c r="G143" s="17"/>
      <c r="H143" s="18"/>
      <c r="I143" s="16" t="str">
        <f aca="false">IF($D143="","",IFERROR(INDEX(Staff!$G$2:$G$101,MATCH($D143,Staff!$A$2:$A$101,0)),"No"))</f>
        <v/>
      </c>
      <c r="J143" s="19" t="str">
        <f aca="false">IF(OR($F143="",$G143=""),"",MAX(0,MOD($G143-$F143,1)*24-N($H143)/60))</f>
        <v/>
      </c>
      <c r="K143" s="16" t="str">
        <f aca="false">IF(OR($A143="",$B143="",$F143=""),"",IF(COUNTIFS($A$2:$A$301,$A143,$B$2:$B$301,$B143,$I$2:$I$301,"Yes",$F$2:$F$301,"&lt;="&amp;$F143,$G$2:$G$301,"&gt;"&amp;$F143)&gt;0,"Yes","GAP"))</f>
        <v/>
      </c>
      <c r="L143" s="14"/>
    </row>
    <row r="144" customFormat="false" ht="15" hidden="false" customHeight="false" outlineLevel="0" collapsed="false">
      <c r="A144" s="14"/>
      <c r="B144" s="14"/>
      <c r="C144" s="15" t="str">
        <f aca="false">IF($B144="","",Lists!$H$2+MATCH($B144,Lists!$A$2:$A$8,0)-1)</f>
        <v/>
      </c>
      <c r="D144" s="14"/>
      <c r="E144" s="16" t="str">
        <f aca="false">IF($D144="","",IFERROR(INDEX(Staff!$B$2:$B$101,MATCH($D144,Staff!$A$2:$A$101,0)),"Not on Staff list"))</f>
        <v/>
      </c>
      <c r="F144" s="17"/>
      <c r="G144" s="17"/>
      <c r="H144" s="18"/>
      <c r="I144" s="16" t="str">
        <f aca="false">IF($D144="","",IFERROR(INDEX(Staff!$G$2:$G$101,MATCH($D144,Staff!$A$2:$A$101,0)),"No"))</f>
        <v/>
      </c>
      <c r="J144" s="19" t="str">
        <f aca="false">IF(OR($F144="",$G144=""),"",MAX(0,MOD($G144-$F144,1)*24-N($H144)/60))</f>
        <v/>
      </c>
      <c r="K144" s="16" t="str">
        <f aca="false">IF(OR($A144="",$B144="",$F144=""),"",IF(COUNTIFS($A$2:$A$301,$A144,$B$2:$B$301,$B144,$I$2:$I$301,"Yes",$F$2:$F$301,"&lt;="&amp;$F144,$G$2:$G$301,"&gt;"&amp;$F144)&gt;0,"Yes","GAP"))</f>
        <v/>
      </c>
      <c r="L144" s="14"/>
    </row>
    <row r="145" customFormat="false" ht="15" hidden="false" customHeight="false" outlineLevel="0" collapsed="false">
      <c r="A145" s="14"/>
      <c r="B145" s="14"/>
      <c r="C145" s="15" t="str">
        <f aca="false">IF($B145="","",Lists!$H$2+MATCH($B145,Lists!$A$2:$A$8,0)-1)</f>
        <v/>
      </c>
      <c r="D145" s="14"/>
      <c r="E145" s="16" t="str">
        <f aca="false">IF($D145="","",IFERROR(INDEX(Staff!$B$2:$B$101,MATCH($D145,Staff!$A$2:$A$101,0)),"Not on Staff list"))</f>
        <v/>
      </c>
      <c r="F145" s="17"/>
      <c r="G145" s="17"/>
      <c r="H145" s="18"/>
      <c r="I145" s="16" t="str">
        <f aca="false">IF($D145="","",IFERROR(INDEX(Staff!$G$2:$G$101,MATCH($D145,Staff!$A$2:$A$101,0)),"No"))</f>
        <v/>
      </c>
      <c r="J145" s="19" t="str">
        <f aca="false">IF(OR($F145="",$G145=""),"",MAX(0,MOD($G145-$F145,1)*24-N($H145)/60))</f>
        <v/>
      </c>
      <c r="K145" s="16" t="str">
        <f aca="false">IF(OR($A145="",$B145="",$F145=""),"",IF(COUNTIFS($A$2:$A$301,$A145,$B$2:$B$301,$B145,$I$2:$I$301,"Yes",$F$2:$F$301,"&lt;="&amp;$F145,$G$2:$G$301,"&gt;"&amp;$F145)&gt;0,"Yes","GAP"))</f>
        <v/>
      </c>
      <c r="L145" s="14"/>
    </row>
    <row r="146" customFormat="false" ht="15" hidden="false" customHeight="false" outlineLevel="0" collapsed="false">
      <c r="A146" s="14"/>
      <c r="B146" s="14"/>
      <c r="C146" s="15" t="str">
        <f aca="false">IF($B146="","",Lists!$H$2+MATCH($B146,Lists!$A$2:$A$8,0)-1)</f>
        <v/>
      </c>
      <c r="D146" s="14"/>
      <c r="E146" s="16" t="str">
        <f aca="false">IF($D146="","",IFERROR(INDEX(Staff!$B$2:$B$101,MATCH($D146,Staff!$A$2:$A$101,0)),"Not on Staff list"))</f>
        <v/>
      </c>
      <c r="F146" s="17"/>
      <c r="G146" s="17"/>
      <c r="H146" s="18"/>
      <c r="I146" s="16" t="str">
        <f aca="false">IF($D146="","",IFERROR(INDEX(Staff!$G$2:$G$101,MATCH($D146,Staff!$A$2:$A$101,0)),"No"))</f>
        <v/>
      </c>
      <c r="J146" s="19" t="str">
        <f aca="false">IF(OR($F146="",$G146=""),"",MAX(0,MOD($G146-$F146,1)*24-N($H146)/60))</f>
        <v/>
      </c>
      <c r="K146" s="16" t="str">
        <f aca="false">IF(OR($A146="",$B146="",$F146=""),"",IF(COUNTIFS($A$2:$A$301,$A146,$B$2:$B$301,$B146,$I$2:$I$301,"Yes",$F$2:$F$301,"&lt;="&amp;$F146,$G$2:$G$301,"&gt;"&amp;$F146)&gt;0,"Yes","GAP"))</f>
        <v/>
      </c>
      <c r="L146" s="14"/>
    </row>
    <row r="147" customFormat="false" ht="15" hidden="false" customHeight="false" outlineLevel="0" collapsed="false">
      <c r="A147" s="14"/>
      <c r="B147" s="14"/>
      <c r="C147" s="15" t="str">
        <f aca="false">IF($B147="","",Lists!$H$2+MATCH($B147,Lists!$A$2:$A$8,0)-1)</f>
        <v/>
      </c>
      <c r="D147" s="14"/>
      <c r="E147" s="16" t="str">
        <f aca="false">IF($D147="","",IFERROR(INDEX(Staff!$B$2:$B$101,MATCH($D147,Staff!$A$2:$A$101,0)),"Not on Staff list"))</f>
        <v/>
      </c>
      <c r="F147" s="17"/>
      <c r="G147" s="17"/>
      <c r="H147" s="18"/>
      <c r="I147" s="16" t="str">
        <f aca="false">IF($D147="","",IFERROR(INDEX(Staff!$G$2:$G$101,MATCH($D147,Staff!$A$2:$A$101,0)),"No"))</f>
        <v/>
      </c>
      <c r="J147" s="19" t="str">
        <f aca="false">IF(OR($F147="",$G147=""),"",MAX(0,MOD($G147-$F147,1)*24-N($H147)/60))</f>
        <v/>
      </c>
      <c r="K147" s="16" t="str">
        <f aca="false">IF(OR($A147="",$B147="",$F147=""),"",IF(COUNTIFS($A$2:$A$301,$A147,$B$2:$B$301,$B147,$I$2:$I$301,"Yes",$F$2:$F$301,"&lt;="&amp;$F147,$G$2:$G$301,"&gt;"&amp;$F147)&gt;0,"Yes","GAP"))</f>
        <v/>
      </c>
      <c r="L147" s="14"/>
    </row>
    <row r="148" customFormat="false" ht="15" hidden="false" customHeight="false" outlineLevel="0" collapsed="false">
      <c r="A148" s="14"/>
      <c r="B148" s="14"/>
      <c r="C148" s="15" t="str">
        <f aca="false">IF($B148="","",Lists!$H$2+MATCH($B148,Lists!$A$2:$A$8,0)-1)</f>
        <v/>
      </c>
      <c r="D148" s="14"/>
      <c r="E148" s="16" t="str">
        <f aca="false">IF($D148="","",IFERROR(INDEX(Staff!$B$2:$B$101,MATCH($D148,Staff!$A$2:$A$101,0)),"Not on Staff list"))</f>
        <v/>
      </c>
      <c r="F148" s="17"/>
      <c r="G148" s="17"/>
      <c r="H148" s="18"/>
      <c r="I148" s="16" t="str">
        <f aca="false">IF($D148="","",IFERROR(INDEX(Staff!$G$2:$G$101,MATCH($D148,Staff!$A$2:$A$101,0)),"No"))</f>
        <v/>
      </c>
      <c r="J148" s="19" t="str">
        <f aca="false">IF(OR($F148="",$G148=""),"",MAX(0,MOD($G148-$F148,1)*24-N($H148)/60))</f>
        <v/>
      </c>
      <c r="K148" s="16" t="str">
        <f aca="false">IF(OR($A148="",$B148="",$F148=""),"",IF(COUNTIFS($A$2:$A$301,$A148,$B$2:$B$301,$B148,$I$2:$I$301,"Yes",$F$2:$F$301,"&lt;="&amp;$F148,$G$2:$G$301,"&gt;"&amp;$F148)&gt;0,"Yes","GAP"))</f>
        <v/>
      </c>
      <c r="L148" s="14"/>
    </row>
    <row r="149" customFormat="false" ht="15" hidden="false" customHeight="false" outlineLevel="0" collapsed="false">
      <c r="A149" s="14"/>
      <c r="B149" s="14"/>
      <c r="C149" s="15" t="str">
        <f aca="false">IF($B149="","",Lists!$H$2+MATCH($B149,Lists!$A$2:$A$8,0)-1)</f>
        <v/>
      </c>
      <c r="D149" s="14"/>
      <c r="E149" s="16" t="str">
        <f aca="false">IF($D149="","",IFERROR(INDEX(Staff!$B$2:$B$101,MATCH($D149,Staff!$A$2:$A$101,0)),"Not on Staff list"))</f>
        <v/>
      </c>
      <c r="F149" s="17"/>
      <c r="G149" s="17"/>
      <c r="H149" s="18"/>
      <c r="I149" s="16" t="str">
        <f aca="false">IF($D149="","",IFERROR(INDEX(Staff!$G$2:$G$101,MATCH($D149,Staff!$A$2:$A$101,0)),"No"))</f>
        <v/>
      </c>
      <c r="J149" s="19" t="str">
        <f aca="false">IF(OR($F149="",$G149=""),"",MAX(0,MOD($G149-$F149,1)*24-N($H149)/60))</f>
        <v/>
      </c>
      <c r="K149" s="16" t="str">
        <f aca="false">IF(OR($A149="",$B149="",$F149=""),"",IF(COUNTIFS($A$2:$A$301,$A149,$B$2:$B$301,$B149,$I$2:$I$301,"Yes",$F$2:$F$301,"&lt;="&amp;$F149,$G$2:$G$301,"&gt;"&amp;$F149)&gt;0,"Yes","GAP"))</f>
        <v/>
      </c>
      <c r="L149" s="14"/>
    </row>
    <row r="150" customFormat="false" ht="15" hidden="false" customHeight="false" outlineLevel="0" collapsed="false">
      <c r="A150" s="14"/>
      <c r="B150" s="14"/>
      <c r="C150" s="15" t="str">
        <f aca="false">IF($B150="","",Lists!$H$2+MATCH($B150,Lists!$A$2:$A$8,0)-1)</f>
        <v/>
      </c>
      <c r="D150" s="14"/>
      <c r="E150" s="16" t="str">
        <f aca="false">IF($D150="","",IFERROR(INDEX(Staff!$B$2:$B$101,MATCH($D150,Staff!$A$2:$A$101,0)),"Not on Staff list"))</f>
        <v/>
      </c>
      <c r="F150" s="17"/>
      <c r="G150" s="17"/>
      <c r="H150" s="18"/>
      <c r="I150" s="16" t="str">
        <f aca="false">IF($D150="","",IFERROR(INDEX(Staff!$G$2:$G$101,MATCH($D150,Staff!$A$2:$A$101,0)),"No"))</f>
        <v/>
      </c>
      <c r="J150" s="19" t="str">
        <f aca="false">IF(OR($F150="",$G150=""),"",MAX(0,MOD($G150-$F150,1)*24-N($H150)/60))</f>
        <v/>
      </c>
      <c r="K150" s="16" t="str">
        <f aca="false">IF(OR($A150="",$B150="",$F150=""),"",IF(COUNTIFS($A$2:$A$301,$A150,$B$2:$B$301,$B150,$I$2:$I$301,"Yes",$F$2:$F$301,"&lt;="&amp;$F150,$G$2:$G$301,"&gt;"&amp;$F150)&gt;0,"Yes","GAP"))</f>
        <v/>
      </c>
      <c r="L150" s="14"/>
    </row>
    <row r="151" customFormat="false" ht="15" hidden="false" customHeight="false" outlineLevel="0" collapsed="false">
      <c r="A151" s="14"/>
      <c r="B151" s="14"/>
      <c r="C151" s="15" t="str">
        <f aca="false">IF($B151="","",Lists!$H$2+MATCH($B151,Lists!$A$2:$A$8,0)-1)</f>
        <v/>
      </c>
      <c r="D151" s="14"/>
      <c r="E151" s="16" t="str">
        <f aca="false">IF($D151="","",IFERROR(INDEX(Staff!$B$2:$B$101,MATCH($D151,Staff!$A$2:$A$101,0)),"Not on Staff list"))</f>
        <v/>
      </c>
      <c r="F151" s="17"/>
      <c r="G151" s="17"/>
      <c r="H151" s="18"/>
      <c r="I151" s="16" t="str">
        <f aca="false">IF($D151="","",IFERROR(INDEX(Staff!$G$2:$G$101,MATCH($D151,Staff!$A$2:$A$101,0)),"No"))</f>
        <v/>
      </c>
      <c r="J151" s="19" t="str">
        <f aca="false">IF(OR($F151="",$G151=""),"",MAX(0,MOD($G151-$F151,1)*24-N($H151)/60))</f>
        <v/>
      </c>
      <c r="K151" s="16" t="str">
        <f aca="false">IF(OR($A151="",$B151="",$F151=""),"",IF(COUNTIFS($A$2:$A$301,$A151,$B$2:$B$301,$B151,$I$2:$I$301,"Yes",$F$2:$F$301,"&lt;="&amp;$F151,$G$2:$G$301,"&gt;"&amp;$F151)&gt;0,"Yes","GAP"))</f>
        <v/>
      </c>
      <c r="L151" s="14"/>
    </row>
    <row r="152" customFormat="false" ht="15" hidden="false" customHeight="false" outlineLevel="0" collapsed="false">
      <c r="A152" s="14"/>
      <c r="B152" s="14"/>
      <c r="C152" s="15" t="str">
        <f aca="false">IF($B152="","",Lists!$H$2+MATCH($B152,Lists!$A$2:$A$8,0)-1)</f>
        <v/>
      </c>
      <c r="D152" s="14"/>
      <c r="E152" s="16" t="str">
        <f aca="false">IF($D152="","",IFERROR(INDEX(Staff!$B$2:$B$101,MATCH($D152,Staff!$A$2:$A$101,0)),"Not on Staff list"))</f>
        <v/>
      </c>
      <c r="F152" s="17"/>
      <c r="G152" s="17"/>
      <c r="H152" s="18"/>
      <c r="I152" s="16" t="str">
        <f aca="false">IF($D152="","",IFERROR(INDEX(Staff!$G$2:$G$101,MATCH($D152,Staff!$A$2:$A$101,0)),"No"))</f>
        <v/>
      </c>
      <c r="J152" s="19" t="str">
        <f aca="false">IF(OR($F152="",$G152=""),"",MAX(0,MOD($G152-$F152,1)*24-N($H152)/60))</f>
        <v/>
      </c>
      <c r="K152" s="16" t="str">
        <f aca="false">IF(OR($A152="",$B152="",$F152=""),"",IF(COUNTIFS($A$2:$A$301,$A152,$B$2:$B$301,$B152,$I$2:$I$301,"Yes",$F$2:$F$301,"&lt;="&amp;$F152,$G$2:$G$301,"&gt;"&amp;$F152)&gt;0,"Yes","GAP"))</f>
        <v/>
      </c>
      <c r="L152" s="14"/>
    </row>
    <row r="153" customFormat="false" ht="15" hidden="false" customHeight="false" outlineLevel="0" collapsed="false">
      <c r="A153" s="14"/>
      <c r="B153" s="14"/>
      <c r="C153" s="15" t="str">
        <f aca="false">IF($B153="","",Lists!$H$2+MATCH($B153,Lists!$A$2:$A$8,0)-1)</f>
        <v/>
      </c>
      <c r="D153" s="14"/>
      <c r="E153" s="16" t="str">
        <f aca="false">IF($D153="","",IFERROR(INDEX(Staff!$B$2:$B$101,MATCH($D153,Staff!$A$2:$A$101,0)),"Not on Staff list"))</f>
        <v/>
      </c>
      <c r="F153" s="17"/>
      <c r="G153" s="17"/>
      <c r="H153" s="18"/>
      <c r="I153" s="16" t="str">
        <f aca="false">IF($D153="","",IFERROR(INDEX(Staff!$G$2:$G$101,MATCH($D153,Staff!$A$2:$A$101,0)),"No"))</f>
        <v/>
      </c>
      <c r="J153" s="19" t="str">
        <f aca="false">IF(OR($F153="",$G153=""),"",MAX(0,MOD($G153-$F153,1)*24-N($H153)/60))</f>
        <v/>
      </c>
      <c r="K153" s="16" t="str">
        <f aca="false">IF(OR($A153="",$B153="",$F153=""),"",IF(COUNTIFS($A$2:$A$301,$A153,$B$2:$B$301,$B153,$I$2:$I$301,"Yes",$F$2:$F$301,"&lt;="&amp;$F153,$G$2:$G$301,"&gt;"&amp;$F153)&gt;0,"Yes","GAP"))</f>
        <v/>
      </c>
      <c r="L153" s="14"/>
    </row>
    <row r="154" customFormat="false" ht="15" hidden="false" customHeight="false" outlineLevel="0" collapsed="false">
      <c r="A154" s="14"/>
      <c r="B154" s="14"/>
      <c r="C154" s="15" t="str">
        <f aca="false">IF($B154="","",Lists!$H$2+MATCH($B154,Lists!$A$2:$A$8,0)-1)</f>
        <v/>
      </c>
      <c r="D154" s="14"/>
      <c r="E154" s="16" t="str">
        <f aca="false">IF($D154="","",IFERROR(INDEX(Staff!$B$2:$B$101,MATCH($D154,Staff!$A$2:$A$101,0)),"Not on Staff list"))</f>
        <v/>
      </c>
      <c r="F154" s="17"/>
      <c r="G154" s="17"/>
      <c r="H154" s="18"/>
      <c r="I154" s="16" t="str">
        <f aca="false">IF($D154="","",IFERROR(INDEX(Staff!$G$2:$G$101,MATCH($D154,Staff!$A$2:$A$101,0)),"No"))</f>
        <v/>
      </c>
      <c r="J154" s="19" t="str">
        <f aca="false">IF(OR($F154="",$G154=""),"",MAX(0,MOD($G154-$F154,1)*24-N($H154)/60))</f>
        <v/>
      </c>
      <c r="K154" s="16" t="str">
        <f aca="false">IF(OR($A154="",$B154="",$F154=""),"",IF(COUNTIFS($A$2:$A$301,$A154,$B$2:$B$301,$B154,$I$2:$I$301,"Yes",$F$2:$F$301,"&lt;="&amp;$F154,$G$2:$G$301,"&gt;"&amp;$F154)&gt;0,"Yes","GAP"))</f>
        <v/>
      </c>
      <c r="L154" s="14"/>
    </row>
    <row r="155" customFormat="false" ht="15" hidden="false" customHeight="false" outlineLevel="0" collapsed="false">
      <c r="A155" s="14"/>
      <c r="B155" s="14"/>
      <c r="C155" s="15" t="str">
        <f aca="false">IF($B155="","",Lists!$H$2+MATCH($B155,Lists!$A$2:$A$8,0)-1)</f>
        <v/>
      </c>
      <c r="D155" s="14"/>
      <c r="E155" s="16" t="str">
        <f aca="false">IF($D155="","",IFERROR(INDEX(Staff!$B$2:$B$101,MATCH($D155,Staff!$A$2:$A$101,0)),"Not on Staff list"))</f>
        <v/>
      </c>
      <c r="F155" s="17"/>
      <c r="G155" s="17"/>
      <c r="H155" s="18"/>
      <c r="I155" s="16" t="str">
        <f aca="false">IF($D155="","",IFERROR(INDEX(Staff!$G$2:$G$101,MATCH($D155,Staff!$A$2:$A$101,0)),"No"))</f>
        <v/>
      </c>
      <c r="J155" s="19" t="str">
        <f aca="false">IF(OR($F155="",$G155=""),"",MAX(0,MOD($G155-$F155,1)*24-N($H155)/60))</f>
        <v/>
      </c>
      <c r="K155" s="16" t="str">
        <f aca="false">IF(OR($A155="",$B155="",$F155=""),"",IF(COUNTIFS($A$2:$A$301,$A155,$B$2:$B$301,$B155,$I$2:$I$301,"Yes",$F$2:$F$301,"&lt;="&amp;$F155,$G$2:$G$301,"&gt;"&amp;$F155)&gt;0,"Yes","GAP"))</f>
        <v/>
      </c>
      <c r="L155" s="14"/>
    </row>
    <row r="156" customFormat="false" ht="15" hidden="false" customHeight="false" outlineLevel="0" collapsed="false">
      <c r="A156" s="14"/>
      <c r="B156" s="14"/>
      <c r="C156" s="15" t="str">
        <f aca="false">IF($B156="","",Lists!$H$2+MATCH($B156,Lists!$A$2:$A$8,0)-1)</f>
        <v/>
      </c>
      <c r="D156" s="14"/>
      <c r="E156" s="16" t="str">
        <f aca="false">IF($D156="","",IFERROR(INDEX(Staff!$B$2:$B$101,MATCH($D156,Staff!$A$2:$A$101,0)),"Not on Staff list"))</f>
        <v/>
      </c>
      <c r="F156" s="17"/>
      <c r="G156" s="17"/>
      <c r="H156" s="18"/>
      <c r="I156" s="16" t="str">
        <f aca="false">IF($D156="","",IFERROR(INDEX(Staff!$G$2:$G$101,MATCH($D156,Staff!$A$2:$A$101,0)),"No"))</f>
        <v/>
      </c>
      <c r="J156" s="19" t="str">
        <f aca="false">IF(OR($F156="",$G156=""),"",MAX(0,MOD($G156-$F156,1)*24-N($H156)/60))</f>
        <v/>
      </c>
      <c r="K156" s="16" t="str">
        <f aca="false">IF(OR($A156="",$B156="",$F156=""),"",IF(COUNTIFS($A$2:$A$301,$A156,$B$2:$B$301,$B156,$I$2:$I$301,"Yes",$F$2:$F$301,"&lt;="&amp;$F156,$G$2:$G$301,"&gt;"&amp;$F156)&gt;0,"Yes","GAP"))</f>
        <v/>
      </c>
      <c r="L156" s="14"/>
    </row>
    <row r="157" customFormat="false" ht="15" hidden="false" customHeight="false" outlineLevel="0" collapsed="false">
      <c r="A157" s="14"/>
      <c r="B157" s="14"/>
      <c r="C157" s="15" t="str">
        <f aca="false">IF($B157="","",Lists!$H$2+MATCH($B157,Lists!$A$2:$A$8,0)-1)</f>
        <v/>
      </c>
      <c r="D157" s="14"/>
      <c r="E157" s="16" t="str">
        <f aca="false">IF($D157="","",IFERROR(INDEX(Staff!$B$2:$B$101,MATCH($D157,Staff!$A$2:$A$101,0)),"Not on Staff list"))</f>
        <v/>
      </c>
      <c r="F157" s="17"/>
      <c r="G157" s="17"/>
      <c r="H157" s="18"/>
      <c r="I157" s="16" t="str">
        <f aca="false">IF($D157="","",IFERROR(INDEX(Staff!$G$2:$G$101,MATCH($D157,Staff!$A$2:$A$101,0)),"No"))</f>
        <v/>
      </c>
      <c r="J157" s="19" t="str">
        <f aca="false">IF(OR($F157="",$G157=""),"",MAX(0,MOD($G157-$F157,1)*24-N($H157)/60))</f>
        <v/>
      </c>
      <c r="K157" s="16" t="str">
        <f aca="false">IF(OR($A157="",$B157="",$F157=""),"",IF(COUNTIFS($A$2:$A$301,$A157,$B$2:$B$301,$B157,$I$2:$I$301,"Yes",$F$2:$F$301,"&lt;="&amp;$F157,$G$2:$G$301,"&gt;"&amp;$F157)&gt;0,"Yes","GAP"))</f>
        <v/>
      </c>
      <c r="L157" s="14"/>
    </row>
    <row r="158" customFormat="false" ht="15" hidden="false" customHeight="false" outlineLevel="0" collapsed="false">
      <c r="A158" s="14"/>
      <c r="B158" s="14"/>
      <c r="C158" s="15" t="str">
        <f aca="false">IF($B158="","",Lists!$H$2+MATCH($B158,Lists!$A$2:$A$8,0)-1)</f>
        <v/>
      </c>
      <c r="D158" s="14"/>
      <c r="E158" s="16" t="str">
        <f aca="false">IF($D158="","",IFERROR(INDEX(Staff!$B$2:$B$101,MATCH($D158,Staff!$A$2:$A$101,0)),"Not on Staff list"))</f>
        <v/>
      </c>
      <c r="F158" s="17"/>
      <c r="G158" s="17"/>
      <c r="H158" s="18"/>
      <c r="I158" s="16" t="str">
        <f aca="false">IF($D158="","",IFERROR(INDEX(Staff!$G$2:$G$101,MATCH($D158,Staff!$A$2:$A$101,0)),"No"))</f>
        <v/>
      </c>
      <c r="J158" s="19" t="str">
        <f aca="false">IF(OR($F158="",$G158=""),"",MAX(0,MOD($G158-$F158,1)*24-N($H158)/60))</f>
        <v/>
      </c>
      <c r="K158" s="16" t="str">
        <f aca="false">IF(OR($A158="",$B158="",$F158=""),"",IF(COUNTIFS($A$2:$A$301,$A158,$B$2:$B$301,$B158,$I$2:$I$301,"Yes",$F$2:$F$301,"&lt;="&amp;$F158,$G$2:$G$301,"&gt;"&amp;$F158)&gt;0,"Yes","GAP"))</f>
        <v/>
      </c>
      <c r="L158" s="14"/>
    </row>
    <row r="159" customFormat="false" ht="15" hidden="false" customHeight="false" outlineLevel="0" collapsed="false">
      <c r="A159" s="14"/>
      <c r="B159" s="14"/>
      <c r="C159" s="15" t="str">
        <f aca="false">IF($B159="","",Lists!$H$2+MATCH($B159,Lists!$A$2:$A$8,0)-1)</f>
        <v/>
      </c>
      <c r="D159" s="14"/>
      <c r="E159" s="16" t="str">
        <f aca="false">IF($D159="","",IFERROR(INDEX(Staff!$B$2:$B$101,MATCH($D159,Staff!$A$2:$A$101,0)),"Not on Staff list"))</f>
        <v/>
      </c>
      <c r="F159" s="17"/>
      <c r="G159" s="17"/>
      <c r="H159" s="18"/>
      <c r="I159" s="16" t="str">
        <f aca="false">IF($D159="","",IFERROR(INDEX(Staff!$G$2:$G$101,MATCH($D159,Staff!$A$2:$A$101,0)),"No"))</f>
        <v/>
      </c>
      <c r="J159" s="19" t="str">
        <f aca="false">IF(OR($F159="",$G159=""),"",MAX(0,MOD($G159-$F159,1)*24-N($H159)/60))</f>
        <v/>
      </c>
      <c r="K159" s="16" t="str">
        <f aca="false">IF(OR($A159="",$B159="",$F159=""),"",IF(COUNTIFS($A$2:$A$301,$A159,$B$2:$B$301,$B159,$I$2:$I$301,"Yes",$F$2:$F$301,"&lt;="&amp;$F159,$G$2:$G$301,"&gt;"&amp;$F159)&gt;0,"Yes","GAP"))</f>
        <v/>
      </c>
      <c r="L159" s="14"/>
    </row>
    <row r="160" customFormat="false" ht="15" hidden="false" customHeight="false" outlineLevel="0" collapsed="false">
      <c r="A160" s="14"/>
      <c r="B160" s="14"/>
      <c r="C160" s="15" t="str">
        <f aca="false">IF($B160="","",Lists!$H$2+MATCH($B160,Lists!$A$2:$A$8,0)-1)</f>
        <v/>
      </c>
      <c r="D160" s="14"/>
      <c r="E160" s="16" t="str">
        <f aca="false">IF($D160="","",IFERROR(INDEX(Staff!$B$2:$B$101,MATCH($D160,Staff!$A$2:$A$101,0)),"Not on Staff list"))</f>
        <v/>
      </c>
      <c r="F160" s="17"/>
      <c r="G160" s="17"/>
      <c r="H160" s="18"/>
      <c r="I160" s="16" t="str">
        <f aca="false">IF($D160="","",IFERROR(INDEX(Staff!$G$2:$G$101,MATCH($D160,Staff!$A$2:$A$101,0)),"No"))</f>
        <v/>
      </c>
      <c r="J160" s="19" t="str">
        <f aca="false">IF(OR($F160="",$G160=""),"",MAX(0,MOD($G160-$F160,1)*24-N($H160)/60))</f>
        <v/>
      </c>
      <c r="K160" s="16" t="str">
        <f aca="false">IF(OR($A160="",$B160="",$F160=""),"",IF(COUNTIFS($A$2:$A$301,$A160,$B$2:$B$301,$B160,$I$2:$I$301,"Yes",$F$2:$F$301,"&lt;="&amp;$F160,$G$2:$G$301,"&gt;"&amp;$F160)&gt;0,"Yes","GAP"))</f>
        <v/>
      </c>
      <c r="L160" s="14"/>
    </row>
    <row r="161" customFormat="false" ht="15" hidden="false" customHeight="false" outlineLevel="0" collapsed="false">
      <c r="A161" s="14"/>
      <c r="B161" s="14"/>
      <c r="C161" s="15" t="str">
        <f aca="false">IF($B161="","",Lists!$H$2+MATCH($B161,Lists!$A$2:$A$8,0)-1)</f>
        <v/>
      </c>
      <c r="D161" s="14"/>
      <c r="E161" s="16" t="str">
        <f aca="false">IF($D161="","",IFERROR(INDEX(Staff!$B$2:$B$101,MATCH($D161,Staff!$A$2:$A$101,0)),"Not on Staff list"))</f>
        <v/>
      </c>
      <c r="F161" s="17"/>
      <c r="G161" s="17"/>
      <c r="H161" s="18"/>
      <c r="I161" s="16" t="str">
        <f aca="false">IF($D161="","",IFERROR(INDEX(Staff!$G$2:$G$101,MATCH($D161,Staff!$A$2:$A$101,0)),"No"))</f>
        <v/>
      </c>
      <c r="J161" s="19" t="str">
        <f aca="false">IF(OR($F161="",$G161=""),"",MAX(0,MOD($G161-$F161,1)*24-N($H161)/60))</f>
        <v/>
      </c>
      <c r="K161" s="16" t="str">
        <f aca="false">IF(OR($A161="",$B161="",$F161=""),"",IF(COUNTIFS($A$2:$A$301,$A161,$B$2:$B$301,$B161,$I$2:$I$301,"Yes",$F$2:$F$301,"&lt;="&amp;$F161,$G$2:$G$301,"&gt;"&amp;$F161)&gt;0,"Yes","GAP"))</f>
        <v/>
      </c>
      <c r="L161" s="14"/>
    </row>
    <row r="162" customFormat="false" ht="15" hidden="false" customHeight="false" outlineLevel="0" collapsed="false">
      <c r="A162" s="14"/>
      <c r="B162" s="14"/>
      <c r="C162" s="15" t="str">
        <f aca="false">IF($B162="","",Lists!$H$2+MATCH($B162,Lists!$A$2:$A$8,0)-1)</f>
        <v/>
      </c>
      <c r="D162" s="14"/>
      <c r="E162" s="16" t="str">
        <f aca="false">IF($D162="","",IFERROR(INDEX(Staff!$B$2:$B$101,MATCH($D162,Staff!$A$2:$A$101,0)),"Not on Staff list"))</f>
        <v/>
      </c>
      <c r="F162" s="17"/>
      <c r="G162" s="17"/>
      <c r="H162" s="18"/>
      <c r="I162" s="16" t="str">
        <f aca="false">IF($D162="","",IFERROR(INDEX(Staff!$G$2:$G$101,MATCH($D162,Staff!$A$2:$A$101,0)),"No"))</f>
        <v/>
      </c>
      <c r="J162" s="19" t="str">
        <f aca="false">IF(OR($F162="",$G162=""),"",MAX(0,MOD($G162-$F162,1)*24-N($H162)/60))</f>
        <v/>
      </c>
      <c r="K162" s="16" t="str">
        <f aca="false">IF(OR($A162="",$B162="",$F162=""),"",IF(COUNTIFS($A$2:$A$301,$A162,$B$2:$B$301,$B162,$I$2:$I$301,"Yes",$F$2:$F$301,"&lt;="&amp;$F162,$G$2:$G$301,"&gt;"&amp;$F162)&gt;0,"Yes","GAP"))</f>
        <v/>
      </c>
      <c r="L162" s="14"/>
    </row>
    <row r="163" customFormat="false" ht="15" hidden="false" customHeight="false" outlineLevel="0" collapsed="false">
      <c r="A163" s="14"/>
      <c r="B163" s="14"/>
      <c r="C163" s="15" t="str">
        <f aca="false">IF($B163="","",Lists!$H$2+MATCH($B163,Lists!$A$2:$A$8,0)-1)</f>
        <v/>
      </c>
      <c r="D163" s="14"/>
      <c r="E163" s="16" t="str">
        <f aca="false">IF($D163="","",IFERROR(INDEX(Staff!$B$2:$B$101,MATCH($D163,Staff!$A$2:$A$101,0)),"Not on Staff list"))</f>
        <v/>
      </c>
      <c r="F163" s="17"/>
      <c r="G163" s="17"/>
      <c r="H163" s="18"/>
      <c r="I163" s="16" t="str">
        <f aca="false">IF($D163="","",IFERROR(INDEX(Staff!$G$2:$G$101,MATCH($D163,Staff!$A$2:$A$101,0)),"No"))</f>
        <v/>
      </c>
      <c r="J163" s="19" t="str">
        <f aca="false">IF(OR($F163="",$G163=""),"",MAX(0,MOD($G163-$F163,1)*24-N($H163)/60))</f>
        <v/>
      </c>
      <c r="K163" s="16" t="str">
        <f aca="false">IF(OR($A163="",$B163="",$F163=""),"",IF(COUNTIFS($A$2:$A$301,$A163,$B$2:$B$301,$B163,$I$2:$I$301,"Yes",$F$2:$F$301,"&lt;="&amp;$F163,$G$2:$G$301,"&gt;"&amp;$F163)&gt;0,"Yes","GAP"))</f>
        <v/>
      </c>
      <c r="L163" s="14"/>
    </row>
    <row r="164" customFormat="false" ht="15" hidden="false" customHeight="false" outlineLevel="0" collapsed="false">
      <c r="A164" s="14"/>
      <c r="B164" s="14"/>
      <c r="C164" s="15" t="str">
        <f aca="false">IF($B164="","",Lists!$H$2+MATCH($B164,Lists!$A$2:$A$8,0)-1)</f>
        <v/>
      </c>
      <c r="D164" s="14"/>
      <c r="E164" s="16" t="str">
        <f aca="false">IF($D164="","",IFERROR(INDEX(Staff!$B$2:$B$101,MATCH($D164,Staff!$A$2:$A$101,0)),"Not on Staff list"))</f>
        <v/>
      </c>
      <c r="F164" s="17"/>
      <c r="G164" s="17"/>
      <c r="H164" s="18"/>
      <c r="I164" s="16" t="str">
        <f aca="false">IF($D164="","",IFERROR(INDEX(Staff!$G$2:$G$101,MATCH($D164,Staff!$A$2:$A$101,0)),"No"))</f>
        <v/>
      </c>
      <c r="J164" s="19" t="str">
        <f aca="false">IF(OR($F164="",$G164=""),"",MAX(0,MOD($G164-$F164,1)*24-N($H164)/60))</f>
        <v/>
      </c>
      <c r="K164" s="16" t="str">
        <f aca="false">IF(OR($A164="",$B164="",$F164=""),"",IF(COUNTIFS($A$2:$A$301,$A164,$B$2:$B$301,$B164,$I$2:$I$301,"Yes",$F$2:$F$301,"&lt;="&amp;$F164,$G$2:$G$301,"&gt;"&amp;$F164)&gt;0,"Yes","GAP"))</f>
        <v/>
      </c>
      <c r="L164" s="14"/>
    </row>
    <row r="165" customFormat="false" ht="15" hidden="false" customHeight="false" outlineLevel="0" collapsed="false">
      <c r="A165" s="14"/>
      <c r="B165" s="14"/>
      <c r="C165" s="15" t="str">
        <f aca="false">IF($B165="","",Lists!$H$2+MATCH($B165,Lists!$A$2:$A$8,0)-1)</f>
        <v/>
      </c>
      <c r="D165" s="14"/>
      <c r="E165" s="16" t="str">
        <f aca="false">IF($D165="","",IFERROR(INDEX(Staff!$B$2:$B$101,MATCH($D165,Staff!$A$2:$A$101,0)),"Not on Staff list"))</f>
        <v/>
      </c>
      <c r="F165" s="17"/>
      <c r="G165" s="17"/>
      <c r="H165" s="18"/>
      <c r="I165" s="16" t="str">
        <f aca="false">IF($D165="","",IFERROR(INDEX(Staff!$G$2:$G$101,MATCH($D165,Staff!$A$2:$A$101,0)),"No"))</f>
        <v/>
      </c>
      <c r="J165" s="19" t="str">
        <f aca="false">IF(OR($F165="",$G165=""),"",MAX(0,MOD($G165-$F165,1)*24-N($H165)/60))</f>
        <v/>
      </c>
      <c r="K165" s="16" t="str">
        <f aca="false">IF(OR($A165="",$B165="",$F165=""),"",IF(COUNTIFS($A$2:$A$301,$A165,$B$2:$B$301,$B165,$I$2:$I$301,"Yes",$F$2:$F$301,"&lt;="&amp;$F165,$G$2:$G$301,"&gt;"&amp;$F165)&gt;0,"Yes","GAP"))</f>
        <v/>
      </c>
      <c r="L165" s="14"/>
    </row>
    <row r="166" customFormat="false" ht="15" hidden="false" customHeight="false" outlineLevel="0" collapsed="false">
      <c r="A166" s="14"/>
      <c r="B166" s="14"/>
      <c r="C166" s="15" t="str">
        <f aca="false">IF($B166="","",Lists!$H$2+MATCH($B166,Lists!$A$2:$A$8,0)-1)</f>
        <v/>
      </c>
      <c r="D166" s="14"/>
      <c r="E166" s="16" t="str">
        <f aca="false">IF($D166="","",IFERROR(INDEX(Staff!$B$2:$B$101,MATCH($D166,Staff!$A$2:$A$101,0)),"Not on Staff list"))</f>
        <v/>
      </c>
      <c r="F166" s="17"/>
      <c r="G166" s="17"/>
      <c r="H166" s="18"/>
      <c r="I166" s="16" t="str">
        <f aca="false">IF($D166="","",IFERROR(INDEX(Staff!$G$2:$G$101,MATCH($D166,Staff!$A$2:$A$101,0)),"No"))</f>
        <v/>
      </c>
      <c r="J166" s="19" t="str">
        <f aca="false">IF(OR($F166="",$G166=""),"",MAX(0,MOD($G166-$F166,1)*24-N($H166)/60))</f>
        <v/>
      </c>
      <c r="K166" s="16" t="str">
        <f aca="false">IF(OR($A166="",$B166="",$F166=""),"",IF(COUNTIFS($A$2:$A$301,$A166,$B$2:$B$301,$B166,$I$2:$I$301,"Yes",$F$2:$F$301,"&lt;="&amp;$F166,$G$2:$G$301,"&gt;"&amp;$F166)&gt;0,"Yes","GAP"))</f>
        <v/>
      </c>
      <c r="L166" s="14"/>
    </row>
    <row r="167" customFormat="false" ht="15" hidden="false" customHeight="false" outlineLevel="0" collapsed="false">
      <c r="A167" s="14"/>
      <c r="B167" s="14"/>
      <c r="C167" s="15" t="str">
        <f aca="false">IF($B167="","",Lists!$H$2+MATCH($B167,Lists!$A$2:$A$8,0)-1)</f>
        <v/>
      </c>
      <c r="D167" s="14"/>
      <c r="E167" s="16" t="str">
        <f aca="false">IF($D167="","",IFERROR(INDEX(Staff!$B$2:$B$101,MATCH($D167,Staff!$A$2:$A$101,0)),"Not on Staff list"))</f>
        <v/>
      </c>
      <c r="F167" s="17"/>
      <c r="G167" s="17"/>
      <c r="H167" s="18"/>
      <c r="I167" s="16" t="str">
        <f aca="false">IF($D167="","",IFERROR(INDEX(Staff!$G$2:$G$101,MATCH($D167,Staff!$A$2:$A$101,0)),"No"))</f>
        <v/>
      </c>
      <c r="J167" s="19" t="str">
        <f aca="false">IF(OR($F167="",$G167=""),"",MAX(0,MOD($G167-$F167,1)*24-N($H167)/60))</f>
        <v/>
      </c>
      <c r="K167" s="16" t="str">
        <f aca="false">IF(OR($A167="",$B167="",$F167=""),"",IF(COUNTIFS($A$2:$A$301,$A167,$B$2:$B$301,$B167,$I$2:$I$301,"Yes",$F$2:$F$301,"&lt;="&amp;$F167,$G$2:$G$301,"&gt;"&amp;$F167)&gt;0,"Yes","GAP"))</f>
        <v/>
      </c>
      <c r="L167" s="14"/>
    </row>
    <row r="168" customFormat="false" ht="15" hidden="false" customHeight="false" outlineLevel="0" collapsed="false">
      <c r="A168" s="14"/>
      <c r="B168" s="14"/>
      <c r="C168" s="15" t="str">
        <f aca="false">IF($B168="","",Lists!$H$2+MATCH($B168,Lists!$A$2:$A$8,0)-1)</f>
        <v/>
      </c>
      <c r="D168" s="14"/>
      <c r="E168" s="16" t="str">
        <f aca="false">IF($D168="","",IFERROR(INDEX(Staff!$B$2:$B$101,MATCH($D168,Staff!$A$2:$A$101,0)),"Not on Staff list"))</f>
        <v/>
      </c>
      <c r="F168" s="17"/>
      <c r="G168" s="17"/>
      <c r="H168" s="18"/>
      <c r="I168" s="16" t="str">
        <f aca="false">IF($D168="","",IFERROR(INDEX(Staff!$G$2:$G$101,MATCH($D168,Staff!$A$2:$A$101,0)),"No"))</f>
        <v/>
      </c>
      <c r="J168" s="19" t="str">
        <f aca="false">IF(OR($F168="",$G168=""),"",MAX(0,MOD($G168-$F168,1)*24-N($H168)/60))</f>
        <v/>
      </c>
      <c r="K168" s="16" t="str">
        <f aca="false">IF(OR($A168="",$B168="",$F168=""),"",IF(COUNTIFS($A$2:$A$301,$A168,$B$2:$B$301,$B168,$I$2:$I$301,"Yes",$F$2:$F$301,"&lt;="&amp;$F168,$G$2:$G$301,"&gt;"&amp;$F168)&gt;0,"Yes","GAP"))</f>
        <v/>
      </c>
      <c r="L168" s="14"/>
    </row>
    <row r="169" customFormat="false" ht="15" hidden="false" customHeight="false" outlineLevel="0" collapsed="false">
      <c r="A169" s="14"/>
      <c r="B169" s="14"/>
      <c r="C169" s="15" t="str">
        <f aca="false">IF($B169="","",Lists!$H$2+MATCH($B169,Lists!$A$2:$A$8,0)-1)</f>
        <v/>
      </c>
      <c r="D169" s="14"/>
      <c r="E169" s="16" t="str">
        <f aca="false">IF($D169="","",IFERROR(INDEX(Staff!$B$2:$B$101,MATCH($D169,Staff!$A$2:$A$101,0)),"Not on Staff list"))</f>
        <v/>
      </c>
      <c r="F169" s="17"/>
      <c r="G169" s="17"/>
      <c r="H169" s="18"/>
      <c r="I169" s="16" t="str">
        <f aca="false">IF($D169="","",IFERROR(INDEX(Staff!$G$2:$G$101,MATCH($D169,Staff!$A$2:$A$101,0)),"No"))</f>
        <v/>
      </c>
      <c r="J169" s="19" t="str">
        <f aca="false">IF(OR($F169="",$G169=""),"",MAX(0,MOD($G169-$F169,1)*24-N($H169)/60))</f>
        <v/>
      </c>
      <c r="K169" s="16" t="str">
        <f aca="false">IF(OR($A169="",$B169="",$F169=""),"",IF(COUNTIFS($A$2:$A$301,$A169,$B$2:$B$301,$B169,$I$2:$I$301,"Yes",$F$2:$F$301,"&lt;="&amp;$F169,$G$2:$G$301,"&gt;"&amp;$F169)&gt;0,"Yes","GAP"))</f>
        <v/>
      </c>
      <c r="L169" s="14"/>
    </row>
    <row r="170" customFormat="false" ht="15" hidden="false" customHeight="false" outlineLevel="0" collapsed="false">
      <c r="A170" s="14"/>
      <c r="B170" s="14"/>
      <c r="C170" s="15" t="str">
        <f aca="false">IF($B170="","",Lists!$H$2+MATCH($B170,Lists!$A$2:$A$8,0)-1)</f>
        <v/>
      </c>
      <c r="D170" s="14"/>
      <c r="E170" s="16" t="str">
        <f aca="false">IF($D170="","",IFERROR(INDEX(Staff!$B$2:$B$101,MATCH($D170,Staff!$A$2:$A$101,0)),"Not on Staff list"))</f>
        <v/>
      </c>
      <c r="F170" s="17"/>
      <c r="G170" s="17"/>
      <c r="H170" s="18"/>
      <c r="I170" s="16" t="str">
        <f aca="false">IF($D170="","",IFERROR(INDEX(Staff!$G$2:$G$101,MATCH($D170,Staff!$A$2:$A$101,0)),"No"))</f>
        <v/>
      </c>
      <c r="J170" s="19" t="str">
        <f aca="false">IF(OR($F170="",$G170=""),"",MAX(0,MOD($G170-$F170,1)*24-N($H170)/60))</f>
        <v/>
      </c>
      <c r="K170" s="16" t="str">
        <f aca="false">IF(OR($A170="",$B170="",$F170=""),"",IF(COUNTIFS($A$2:$A$301,$A170,$B$2:$B$301,$B170,$I$2:$I$301,"Yes",$F$2:$F$301,"&lt;="&amp;$F170,$G$2:$G$301,"&gt;"&amp;$F170)&gt;0,"Yes","GAP"))</f>
        <v/>
      </c>
      <c r="L170" s="14"/>
    </row>
    <row r="171" customFormat="false" ht="15" hidden="false" customHeight="false" outlineLevel="0" collapsed="false">
      <c r="A171" s="14"/>
      <c r="B171" s="14"/>
      <c r="C171" s="15" t="str">
        <f aca="false">IF($B171="","",Lists!$H$2+MATCH($B171,Lists!$A$2:$A$8,0)-1)</f>
        <v/>
      </c>
      <c r="D171" s="14"/>
      <c r="E171" s="16" t="str">
        <f aca="false">IF($D171="","",IFERROR(INDEX(Staff!$B$2:$B$101,MATCH($D171,Staff!$A$2:$A$101,0)),"Not on Staff list"))</f>
        <v/>
      </c>
      <c r="F171" s="17"/>
      <c r="G171" s="17"/>
      <c r="H171" s="18"/>
      <c r="I171" s="16" t="str">
        <f aca="false">IF($D171="","",IFERROR(INDEX(Staff!$G$2:$G$101,MATCH($D171,Staff!$A$2:$A$101,0)),"No"))</f>
        <v/>
      </c>
      <c r="J171" s="19" t="str">
        <f aca="false">IF(OR($F171="",$G171=""),"",MAX(0,MOD($G171-$F171,1)*24-N($H171)/60))</f>
        <v/>
      </c>
      <c r="K171" s="16" t="str">
        <f aca="false">IF(OR($A171="",$B171="",$F171=""),"",IF(COUNTIFS($A$2:$A$301,$A171,$B$2:$B$301,$B171,$I$2:$I$301,"Yes",$F$2:$F$301,"&lt;="&amp;$F171,$G$2:$G$301,"&gt;"&amp;$F171)&gt;0,"Yes","GAP"))</f>
        <v/>
      </c>
      <c r="L171" s="14"/>
    </row>
    <row r="172" customFormat="false" ht="15" hidden="false" customHeight="false" outlineLevel="0" collapsed="false">
      <c r="A172" s="14"/>
      <c r="B172" s="14"/>
      <c r="C172" s="15" t="str">
        <f aca="false">IF($B172="","",Lists!$H$2+MATCH($B172,Lists!$A$2:$A$8,0)-1)</f>
        <v/>
      </c>
      <c r="D172" s="14"/>
      <c r="E172" s="16" t="str">
        <f aca="false">IF($D172="","",IFERROR(INDEX(Staff!$B$2:$B$101,MATCH($D172,Staff!$A$2:$A$101,0)),"Not on Staff list"))</f>
        <v/>
      </c>
      <c r="F172" s="17"/>
      <c r="G172" s="17"/>
      <c r="H172" s="18"/>
      <c r="I172" s="16" t="str">
        <f aca="false">IF($D172="","",IFERROR(INDEX(Staff!$G$2:$G$101,MATCH($D172,Staff!$A$2:$A$101,0)),"No"))</f>
        <v/>
      </c>
      <c r="J172" s="19" t="str">
        <f aca="false">IF(OR($F172="",$G172=""),"",MAX(0,MOD($G172-$F172,1)*24-N($H172)/60))</f>
        <v/>
      </c>
      <c r="K172" s="16" t="str">
        <f aca="false">IF(OR($A172="",$B172="",$F172=""),"",IF(COUNTIFS($A$2:$A$301,$A172,$B$2:$B$301,$B172,$I$2:$I$301,"Yes",$F$2:$F$301,"&lt;="&amp;$F172,$G$2:$G$301,"&gt;"&amp;$F172)&gt;0,"Yes","GAP"))</f>
        <v/>
      </c>
      <c r="L172" s="14"/>
    </row>
    <row r="173" customFormat="false" ht="15" hidden="false" customHeight="false" outlineLevel="0" collapsed="false">
      <c r="A173" s="14"/>
      <c r="B173" s="14"/>
      <c r="C173" s="15" t="str">
        <f aca="false">IF($B173="","",Lists!$H$2+MATCH($B173,Lists!$A$2:$A$8,0)-1)</f>
        <v/>
      </c>
      <c r="D173" s="14"/>
      <c r="E173" s="16" t="str">
        <f aca="false">IF($D173="","",IFERROR(INDEX(Staff!$B$2:$B$101,MATCH($D173,Staff!$A$2:$A$101,0)),"Not on Staff list"))</f>
        <v/>
      </c>
      <c r="F173" s="17"/>
      <c r="G173" s="17"/>
      <c r="H173" s="18"/>
      <c r="I173" s="16" t="str">
        <f aca="false">IF($D173="","",IFERROR(INDEX(Staff!$G$2:$G$101,MATCH($D173,Staff!$A$2:$A$101,0)),"No"))</f>
        <v/>
      </c>
      <c r="J173" s="19" t="str">
        <f aca="false">IF(OR($F173="",$G173=""),"",MAX(0,MOD($G173-$F173,1)*24-N($H173)/60))</f>
        <v/>
      </c>
      <c r="K173" s="16" t="str">
        <f aca="false">IF(OR($A173="",$B173="",$F173=""),"",IF(COUNTIFS($A$2:$A$301,$A173,$B$2:$B$301,$B173,$I$2:$I$301,"Yes",$F$2:$F$301,"&lt;="&amp;$F173,$G$2:$G$301,"&gt;"&amp;$F173)&gt;0,"Yes","GAP"))</f>
        <v/>
      </c>
      <c r="L173" s="14"/>
    </row>
    <row r="174" customFormat="false" ht="15" hidden="false" customHeight="false" outlineLevel="0" collapsed="false">
      <c r="A174" s="14"/>
      <c r="B174" s="14"/>
      <c r="C174" s="15" t="str">
        <f aca="false">IF($B174="","",Lists!$H$2+MATCH($B174,Lists!$A$2:$A$8,0)-1)</f>
        <v/>
      </c>
      <c r="D174" s="14"/>
      <c r="E174" s="16" t="str">
        <f aca="false">IF($D174="","",IFERROR(INDEX(Staff!$B$2:$B$101,MATCH($D174,Staff!$A$2:$A$101,0)),"Not on Staff list"))</f>
        <v/>
      </c>
      <c r="F174" s="17"/>
      <c r="G174" s="17"/>
      <c r="H174" s="18"/>
      <c r="I174" s="16" t="str">
        <f aca="false">IF($D174="","",IFERROR(INDEX(Staff!$G$2:$G$101,MATCH($D174,Staff!$A$2:$A$101,0)),"No"))</f>
        <v/>
      </c>
      <c r="J174" s="19" t="str">
        <f aca="false">IF(OR($F174="",$G174=""),"",MAX(0,MOD($G174-$F174,1)*24-N($H174)/60))</f>
        <v/>
      </c>
      <c r="K174" s="16" t="str">
        <f aca="false">IF(OR($A174="",$B174="",$F174=""),"",IF(COUNTIFS($A$2:$A$301,$A174,$B$2:$B$301,$B174,$I$2:$I$301,"Yes",$F$2:$F$301,"&lt;="&amp;$F174,$G$2:$G$301,"&gt;"&amp;$F174)&gt;0,"Yes","GAP"))</f>
        <v/>
      </c>
      <c r="L174" s="14"/>
    </row>
    <row r="175" customFormat="false" ht="15" hidden="false" customHeight="false" outlineLevel="0" collapsed="false">
      <c r="A175" s="14"/>
      <c r="B175" s="14"/>
      <c r="C175" s="15" t="str">
        <f aca="false">IF($B175="","",Lists!$H$2+MATCH($B175,Lists!$A$2:$A$8,0)-1)</f>
        <v/>
      </c>
      <c r="D175" s="14"/>
      <c r="E175" s="16" t="str">
        <f aca="false">IF($D175="","",IFERROR(INDEX(Staff!$B$2:$B$101,MATCH($D175,Staff!$A$2:$A$101,0)),"Not on Staff list"))</f>
        <v/>
      </c>
      <c r="F175" s="17"/>
      <c r="G175" s="17"/>
      <c r="H175" s="18"/>
      <c r="I175" s="16" t="str">
        <f aca="false">IF($D175="","",IFERROR(INDEX(Staff!$G$2:$G$101,MATCH($D175,Staff!$A$2:$A$101,0)),"No"))</f>
        <v/>
      </c>
      <c r="J175" s="19" t="str">
        <f aca="false">IF(OR($F175="",$G175=""),"",MAX(0,MOD($G175-$F175,1)*24-N($H175)/60))</f>
        <v/>
      </c>
      <c r="K175" s="16" t="str">
        <f aca="false">IF(OR($A175="",$B175="",$F175=""),"",IF(COUNTIFS($A$2:$A$301,$A175,$B$2:$B$301,$B175,$I$2:$I$301,"Yes",$F$2:$F$301,"&lt;="&amp;$F175,$G$2:$G$301,"&gt;"&amp;$F175)&gt;0,"Yes","GAP"))</f>
        <v/>
      </c>
      <c r="L175" s="14"/>
    </row>
    <row r="176" customFormat="false" ht="15" hidden="false" customHeight="false" outlineLevel="0" collapsed="false">
      <c r="A176" s="14"/>
      <c r="B176" s="14"/>
      <c r="C176" s="15" t="str">
        <f aca="false">IF($B176="","",Lists!$H$2+MATCH($B176,Lists!$A$2:$A$8,0)-1)</f>
        <v/>
      </c>
      <c r="D176" s="14"/>
      <c r="E176" s="16" t="str">
        <f aca="false">IF($D176="","",IFERROR(INDEX(Staff!$B$2:$B$101,MATCH($D176,Staff!$A$2:$A$101,0)),"Not on Staff list"))</f>
        <v/>
      </c>
      <c r="F176" s="17"/>
      <c r="G176" s="17"/>
      <c r="H176" s="18"/>
      <c r="I176" s="16" t="str">
        <f aca="false">IF($D176="","",IFERROR(INDEX(Staff!$G$2:$G$101,MATCH($D176,Staff!$A$2:$A$101,0)),"No"))</f>
        <v/>
      </c>
      <c r="J176" s="19" t="str">
        <f aca="false">IF(OR($F176="",$G176=""),"",MAX(0,MOD($G176-$F176,1)*24-N($H176)/60))</f>
        <v/>
      </c>
      <c r="K176" s="16" t="str">
        <f aca="false">IF(OR($A176="",$B176="",$F176=""),"",IF(COUNTIFS($A$2:$A$301,$A176,$B$2:$B$301,$B176,$I$2:$I$301,"Yes",$F$2:$F$301,"&lt;="&amp;$F176,$G$2:$G$301,"&gt;"&amp;$F176)&gt;0,"Yes","GAP"))</f>
        <v/>
      </c>
      <c r="L176" s="14"/>
    </row>
    <row r="177" customFormat="false" ht="15" hidden="false" customHeight="false" outlineLevel="0" collapsed="false">
      <c r="A177" s="14"/>
      <c r="B177" s="14"/>
      <c r="C177" s="15" t="str">
        <f aca="false">IF($B177="","",Lists!$H$2+MATCH($B177,Lists!$A$2:$A$8,0)-1)</f>
        <v/>
      </c>
      <c r="D177" s="14"/>
      <c r="E177" s="16" t="str">
        <f aca="false">IF($D177="","",IFERROR(INDEX(Staff!$B$2:$B$101,MATCH($D177,Staff!$A$2:$A$101,0)),"Not on Staff list"))</f>
        <v/>
      </c>
      <c r="F177" s="17"/>
      <c r="G177" s="17"/>
      <c r="H177" s="18"/>
      <c r="I177" s="16" t="str">
        <f aca="false">IF($D177="","",IFERROR(INDEX(Staff!$G$2:$G$101,MATCH($D177,Staff!$A$2:$A$101,0)),"No"))</f>
        <v/>
      </c>
      <c r="J177" s="19" t="str">
        <f aca="false">IF(OR($F177="",$G177=""),"",MAX(0,MOD($G177-$F177,1)*24-N($H177)/60))</f>
        <v/>
      </c>
      <c r="K177" s="16" t="str">
        <f aca="false">IF(OR($A177="",$B177="",$F177=""),"",IF(COUNTIFS($A$2:$A$301,$A177,$B$2:$B$301,$B177,$I$2:$I$301,"Yes",$F$2:$F$301,"&lt;="&amp;$F177,$G$2:$G$301,"&gt;"&amp;$F177)&gt;0,"Yes","GAP"))</f>
        <v/>
      </c>
      <c r="L177" s="14"/>
    </row>
    <row r="178" customFormat="false" ht="15" hidden="false" customHeight="false" outlineLevel="0" collapsed="false">
      <c r="A178" s="14"/>
      <c r="B178" s="14"/>
      <c r="C178" s="15" t="str">
        <f aca="false">IF($B178="","",Lists!$H$2+MATCH($B178,Lists!$A$2:$A$8,0)-1)</f>
        <v/>
      </c>
      <c r="D178" s="14"/>
      <c r="E178" s="16" t="str">
        <f aca="false">IF($D178="","",IFERROR(INDEX(Staff!$B$2:$B$101,MATCH($D178,Staff!$A$2:$A$101,0)),"Not on Staff list"))</f>
        <v/>
      </c>
      <c r="F178" s="17"/>
      <c r="G178" s="17"/>
      <c r="H178" s="18"/>
      <c r="I178" s="16" t="str">
        <f aca="false">IF($D178="","",IFERROR(INDEX(Staff!$G$2:$G$101,MATCH($D178,Staff!$A$2:$A$101,0)),"No"))</f>
        <v/>
      </c>
      <c r="J178" s="19" t="str">
        <f aca="false">IF(OR($F178="",$G178=""),"",MAX(0,MOD($G178-$F178,1)*24-N($H178)/60))</f>
        <v/>
      </c>
      <c r="K178" s="16" t="str">
        <f aca="false">IF(OR($A178="",$B178="",$F178=""),"",IF(COUNTIFS($A$2:$A$301,$A178,$B$2:$B$301,$B178,$I$2:$I$301,"Yes",$F$2:$F$301,"&lt;="&amp;$F178,$G$2:$G$301,"&gt;"&amp;$F178)&gt;0,"Yes","GAP"))</f>
        <v/>
      </c>
      <c r="L178" s="14"/>
    </row>
    <row r="179" customFormat="false" ht="15" hidden="false" customHeight="false" outlineLevel="0" collapsed="false">
      <c r="A179" s="14"/>
      <c r="B179" s="14"/>
      <c r="C179" s="15" t="str">
        <f aca="false">IF($B179="","",Lists!$H$2+MATCH($B179,Lists!$A$2:$A$8,0)-1)</f>
        <v/>
      </c>
      <c r="D179" s="14"/>
      <c r="E179" s="16" t="str">
        <f aca="false">IF($D179="","",IFERROR(INDEX(Staff!$B$2:$B$101,MATCH($D179,Staff!$A$2:$A$101,0)),"Not on Staff list"))</f>
        <v/>
      </c>
      <c r="F179" s="17"/>
      <c r="G179" s="17"/>
      <c r="H179" s="18"/>
      <c r="I179" s="16" t="str">
        <f aca="false">IF($D179="","",IFERROR(INDEX(Staff!$G$2:$G$101,MATCH($D179,Staff!$A$2:$A$101,0)),"No"))</f>
        <v/>
      </c>
      <c r="J179" s="19" t="str">
        <f aca="false">IF(OR($F179="",$G179=""),"",MAX(0,MOD($G179-$F179,1)*24-N($H179)/60))</f>
        <v/>
      </c>
      <c r="K179" s="16" t="str">
        <f aca="false">IF(OR($A179="",$B179="",$F179=""),"",IF(COUNTIFS($A$2:$A$301,$A179,$B$2:$B$301,$B179,$I$2:$I$301,"Yes",$F$2:$F$301,"&lt;="&amp;$F179,$G$2:$G$301,"&gt;"&amp;$F179)&gt;0,"Yes","GAP"))</f>
        <v/>
      </c>
      <c r="L179" s="14"/>
    </row>
    <row r="180" customFormat="false" ht="15" hidden="false" customHeight="false" outlineLevel="0" collapsed="false">
      <c r="A180" s="14"/>
      <c r="B180" s="14"/>
      <c r="C180" s="15" t="str">
        <f aca="false">IF($B180="","",Lists!$H$2+MATCH($B180,Lists!$A$2:$A$8,0)-1)</f>
        <v/>
      </c>
      <c r="D180" s="14"/>
      <c r="E180" s="16" t="str">
        <f aca="false">IF($D180="","",IFERROR(INDEX(Staff!$B$2:$B$101,MATCH($D180,Staff!$A$2:$A$101,0)),"Not on Staff list"))</f>
        <v/>
      </c>
      <c r="F180" s="17"/>
      <c r="G180" s="17"/>
      <c r="H180" s="18"/>
      <c r="I180" s="16" t="str">
        <f aca="false">IF($D180="","",IFERROR(INDEX(Staff!$G$2:$G$101,MATCH($D180,Staff!$A$2:$A$101,0)),"No"))</f>
        <v/>
      </c>
      <c r="J180" s="19" t="str">
        <f aca="false">IF(OR($F180="",$G180=""),"",MAX(0,MOD($G180-$F180,1)*24-N($H180)/60))</f>
        <v/>
      </c>
      <c r="K180" s="16" t="str">
        <f aca="false">IF(OR($A180="",$B180="",$F180=""),"",IF(COUNTIFS($A$2:$A$301,$A180,$B$2:$B$301,$B180,$I$2:$I$301,"Yes",$F$2:$F$301,"&lt;="&amp;$F180,$G$2:$G$301,"&gt;"&amp;$F180)&gt;0,"Yes","GAP"))</f>
        <v/>
      </c>
      <c r="L180" s="14"/>
    </row>
    <row r="181" customFormat="false" ht="15" hidden="false" customHeight="false" outlineLevel="0" collapsed="false">
      <c r="A181" s="14"/>
      <c r="B181" s="14"/>
      <c r="C181" s="15" t="str">
        <f aca="false">IF($B181="","",Lists!$H$2+MATCH($B181,Lists!$A$2:$A$8,0)-1)</f>
        <v/>
      </c>
      <c r="D181" s="14"/>
      <c r="E181" s="16" t="str">
        <f aca="false">IF($D181="","",IFERROR(INDEX(Staff!$B$2:$B$101,MATCH($D181,Staff!$A$2:$A$101,0)),"Not on Staff list"))</f>
        <v/>
      </c>
      <c r="F181" s="17"/>
      <c r="G181" s="17"/>
      <c r="H181" s="18"/>
      <c r="I181" s="16" t="str">
        <f aca="false">IF($D181="","",IFERROR(INDEX(Staff!$G$2:$G$101,MATCH($D181,Staff!$A$2:$A$101,0)),"No"))</f>
        <v/>
      </c>
      <c r="J181" s="19" t="str">
        <f aca="false">IF(OR($F181="",$G181=""),"",MAX(0,MOD($G181-$F181,1)*24-N($H181)/60))</f>
        <v/>
      </c>
      <c r="K181" s="16" t="str">
        <f aca="false">IF(OR($A181="",$B181="",$F181=""),"",IF(COUNTIFS($A$2:$A$301,$A181,$B$2:$B$301,$B181,$I$2:$I$301,"Yes",$F$2:$F$301,"&lt;="&amp;$F181,$G$2:$G$301,"&gt;"&amp;$F181)&gt;0,"Yes","GAP"))</f>
        <v/>
      </c>
      <c r="L181" s="14"/>
    </row>
    <row r="182" customFormat="false" ht="15" hidden="false" customHeight="false" outlineLevel="0" collapsed="false">
      <c r="A182" s="14"/>
      <c r="B182" s="14"/>
      <c r="C182" s="15" t="str">
        <f aca="false">IF($B182="","",Lists!$H$2+MATCH($B182,Lists!$A$2:$A$8,0)-1)</f>
        <v/>
      </c>
      <c r="D182" s="14"/>
      <c r="E182" s="16" t="str">
        <f aca="false">IF($D182="","",IFERROR(INDEX(Staff!$B$2:$B$101,MATCH($D182,Staff!$A$2:$A$101,0)),"Not on Staff list"))</f>
        <v/>
      </c>
      <c r="F182" s="17"/>
      <c r="G182" s="17"/>
      <c r="H182" s="18"/>
      <c r="I182" s="16" t="str">
        <f aca="false">IF($D182="","",IFERROR(INDEX(Staff!$G$2:$G$101,MATCH($D182,Staff!$A$2:$A$101,0)),"No"))</f>
        <v/>
      </c>
      <c r="J182" s="19" t="str">
        <f aca="false">IF(OR($F182="",$G182=""),"",MAX(0,MOD($G182-$F182,1)*24-N($H182)/60))</f>
        <v/>
      </c>
      <c r="K182" s="16" t="str">
        <f aca="false">IF(OR($A182="",$B182="",$F182=""),"",IF(COUNTIFS($A$2:$A$301,$A182,$B$2:$B$301,$B182,$I$2:$I$301,"Yes",$F$2:$F$301,"&lt;="&amp;$F182,$G$2:$G$301,"&gt;"&amp;$F182)&gt;0,"Yes","GAP"))</f>
        <v/>
      </c>
      <c r="L182" s="14"/>
    </row>
    <row r="183" customFormat="false" ht="15" hidden="false" customHeight="false" outlineLevel="0" collapsed="false">
      <c r="A183" s="14"/>
      <c r="B183" s="14"/>
      <c r="C183" s="15" t="str">
        <f aca="false">IF($B183="","",Lists!$H$2+MATCH($B183,Lists!$A$2:$A$8,0)-1)</f>
        <v/>
      </c>
      <c r="D183" s="14"/>
      <c r="E183" s="16" t="str">
        <f aca="false">IF($D183="","",IFERROR(INDEX(Staff!$B$2:$B$101,MATCH($D183,Staff!$A$2:$A$101,0)),"Not on Staff list"))</f>
        <v/>
      </c>
      <c r="F183" s="17"/>
      <c r="G183" s="17"/>
      <c r="H183" s="18"/>
      <c r="I183" s="16" t="str">
        <f aca="false">IF($D183="","",IFERROR(INDEX(Staff!$G$2:$G$101,MATCH($D183,Staff!$A$2:$A$101,0)),"No"))</f>
        <v/>
      </c>
      <c r="J183" s="19" t="str">
        <f aca="false">IF(OR($F183="",$G183=""),"",MAX(0,MOD($G183-$F183,1)*24-N($H183)/60))</f>
        <v/>
      </c>
      <c r="K183" s="16" t="str">
        <f aca="false">IF(OR($A183="",$B183="",$F183=""),"",IF(COUNTIFS($A$2:$A$301,$A183,$B$2:$B$301,$B183,$I$2:$I$301,"Yes",$F$2:$F$301,"&lt;="&amp;$F183,$G$2:$G$301,"&gt;"&amp;$F183)&gt;0,"Yes","GAP"))</f>
        <v/>
      </c>
      <c r="L183" s="14"/>
    </row>
    <row r="184" customFormat="false" ht="15" hidden="false" customHeight="false" outlineLevel="0" collapsed="false">
      <c r="A184" s="14"/>
      <c r="B184" s="14"/>
      <c r="C184" s="15" t="str">
        <f aca="false">IF($B184="","",Lists!$H$2+MATCH($B184,Lists!$A$2:$A$8,0)-1)</f>
        <v/>
      </c>
      <c r="D184" s="14"/>
      <c r="E184" s="16" t="str">
        <f aca="false">IF($D184="","",IFERROR(INDEX(Staff!$B$2:$B$101,MATCH($D184,Staff!$A$2:$A$101,0)),"Not on Staff list"))</f>
        <v/>
      </c>
      <c r="F184" s="17"/>
      <c r="G184" s="17"/>
      <c r="H184" s="18"/>
      <c r="I184" s="16" t="str">
        <f aca="false">IF($D184="","",IFERROR(INDEX(Staff!$G$2:$G$101,MATCH($D184,Staff!$A$2:$A$101,0)),"No"))</f>
        <v/>
      </c>
      <c r="J184" s="19" t="str">
        <f aca="false">IF(OR($F184="",$G184=""),"",MAX(0,MOD($G184-$F184,1)*24-N($H184)/60))</f>
        <v/>
      </c>
      <c r="K184" s="16" t="str">
        <f aca="false">IF(OR($A184="",$B184="",$F184=""),"",IF(COUNTIFS($A$2:$A$301,$A184,$B$2:$B$301,$B184,$I$2:$I$301,"Yes",$F$2:$F$301,"&lt;="&amp;$F184,$G$2:$G$301,"&gt;"&amp;$F184)&gt;0,"Yes","GAP"))</f>
        <v/>
      </c>
      <c r="L184" s="14"/>
    </row>
    <row r="185" customFormat="false" ht="15" hidden="false" customHeight="false" outlineLevel="0" collapsed="false">
      <c r="A185" s="14"/>
      <c r="B185" s="14"/>
      <c r="C185" s="15" t="str">
        <f aca="false">IF($B185="","",Lists!$H$2+MATCH($B185,Lists!$A$2:$A$8,0)-1)</f>
        <v/>
      </c>
      <c r="D185" s="14"/>
      <c r="E185" s="16" t="str">
        <f aca="false">IF($D185="","",IFERROR(INDEX(Staff!$B$2:$B$101,MATCH($D185,Staff!$A$2:$A$101,0)),"Not on Staff list"))</f>
        <v/>
      </c>
      <c r="F185" s="17"/>
      <c r="G185" s="17"/>
      <c r="H185" s="18"/>
      <c r="I185" s="16" t="str">
        <f aca="false">IF($D185="","",IFERROR(INDEX(Staff!$G$2:$G$101,MATCH($D185,Staff!$A$2:$A$101,0)),"No"))</f>
        <v/>
      </c>
      <c r="J185" s="19" t="str">
        <f aca="false">IF(OR($F185="",$G185=""),"",MAX(0,MOD($G185-$F185,1)*24-N($H185)/60))</f>
        <v/>
      </c>
      <c r="K185" s="16" t="str">
        <f aca="false">IF(OR($A185="",$B185="",$F185=""),"",IF(COUNTIFS($A$2:$A$301,$A185,$B$2:$B$301,$B185,$I$2:$I$301,"Yes",$F$2:$F$301,"&lt;="&amp;$F185,$G$2:$G$301,"&gt;"&amp;$F185)&gt;0,"Yes","GAP"))</f>
        <v/>
      </c>
      <c r="L185" s="14"/>
    </row>
    <row r="186" customFormat="false" ht="15" hidden="false" customHeight="false" outlineLevel="0" collapsed="false">
      <c r="A186" s="14"/>
      <c r="B186" s="14"/>
      <c r="C186" s="15" t="str">
        <f aca="false">IF($B186="","",Lists!$H$2+MATCH($B186,Lists!$A$2:$A$8,0)-1)</f>
        <v/>
      </c>
      <c r="D186" s="14"/>
      <c r="E186" s="16" t="str">
        <f aca="false">IF($D186="","",IFERROR(INDEX(Staff!$B$2:$B$101,MATCH($D186,Staff!$A$2:$A$101,0)),"Not on Staff list"))</f>
        <v/>
      </c>
      <c r="F186" s="17"/>
      <c r="G186" s="17"/>
      <c r="H186" s="18"/>
      <c r="I186" s="16" t="str">
        <f aca="false">IF($D186="","",IFERROR(INDEX(Staff!$G$2:$G$101,MATCH($D186,Staff!$A$2:$A$101,0)),"No"))</f>
        <v/>
      </c>
      <c r="J186" s="19" t="str">
        <f aca="false">IF(OR($F186="",$G186=""),"",MAX(0,MOD($G186-$F186,1)*24-N($H186)/60))</f>
        <v/>
      </c>
      <c r="K186" s="16" t="str">
        <f aca="false">IF(OR($A186="",$B186="",$F186=""),"",IF(COUNTIFS($A$2:$A$301,$A186,$B$2:$B$301,$B186,$I$2:$I$301,"Yes",$F$2:$F$301,"&lt;="&amp;$F186,$G$2:$G$301,"&gt;"&amp;$F186)&gt;0,"Yes","GAP"))</f>
        <v/>
      </c>
      <c r="L186" s="14"/>
    </row>
    <row r="187" customFormat="false" ht="15" hidden="false" customHeight="false" outlineLevel="0" collapsed="false">
      <c r="A187" s="14"/>
      <c r="B187" s="14"/>
      <c r="C187" s="15" t="str">
        <f aca="false">IF($B187="","",Lists!$H$2+MATCH($B187,Lists!$A$2:$A$8,0)-1)</f>
        <v/>
      </c>
      <c r="D187" s="14"/>
      <c r="E187" s="16" t="str">
        <f aca="false">IF($D187="","",IFERROR(INDEX(Staff!$B$2:$B$101,MATCH($D187,Staff!$A$2:$A$101,0)),"Not on Staff list"))</f>
        <v/>
      </c>
      <c r="F187" s="17"/>
      <c r="G187" s="17"/>
      <c r="H187" s="18"/>
      <c r="I187" s="16" t="str">
        <f aca="false">IF($D187="","",IFERROR(INDEX(Staff!$G$2:$G$101,MATCH($D187,Staff!$A$2:$A$101,0)),"No"))</f>
        <v/>
      </c>
      <c r="J187" s="19" t="str">
        <f aca="false">IF(OR($F187="",$G187=""),"",MAX(0,MOD($G187-$F187,1)*24-N($H187)/60))</f>
        <v/>
      </c>
      <c r="K187" s="16" t="str">
        <f aca="false">IF(OR($A187="",$B187="",$F187=""),"",IF(COUNTIFS($A$2:$A$301,$A187,$B$2:$B$301,$B187,$I$2:$I$301,"Yes",$F$2:$F$301,"&lt;="&amp;$F187,$G$2:$G$301,"&gt;"&amp;$F187)&gt;0,"Yes","GAP"))</f>
        <v/>
      </c>
      <c r="L187" s="14"/>
    </row>
    <row r="188" customFormat="false" ht="15" hidden="false" customHeight="false" outlineLevel="0" collapsed="false">
      <c r="A188" s="14"/>
      <c r="B188" s="14"/>
      <c r="C188" s="15" t="str">
        <f aca="false">IF($B188="","",Lists!$H$2+MATCH($B188,Lists!$A$2:$A$8,0)-1)</f>
        <v/>
      </c>
      <c r="D188" s="14"/>
      <c r="E188" s="16" t="str">
        <f aca="false">IF($D188="","",IFERROR(INDEX(Staff!$B$2:$B$101,MATCH($D188,Staff!$A$2:$A$101,0)),"Not on Staff list"))</f>
        <v/>
      </c>
      <c r="F188" s="17"/>
      <c r="G188" s="17"/>
      <c r="H188" s="18"/>
      <c r="I188" s="16" t="str">
        <f aca="false">IF($D188="","",IFERROR(INDEX(Staff!$G$2:$G$101,MATCH($D188,Staff!$A$2:$A$101,0)),"No"))</f>
        <v/>
      </c>
      <c r="J188" s="19" t="str">
        <f aca="false">IF(OR($F188="",$G188=""),"",MAX(0,MOD($G188-$F188,1)*24-N($H188)/60))</f>
        <v/>
      </c>
      <c r="K188" s="16" t="str">
        <f aca="false">IF(OR($A188="",$B188="",$F188=""),"",IF(COUNTIFS($A$2:$A$301,$A188,$B$2:$B$301,$B188,$I$2:$I$301,"Yes",$F$2:$F$301,"&lt;="&amp;$F188,$G$2:$G$301,"&gt;"&amp;$F188)&gt;0,"Yes","GAP"))</f>
        <v/>
      </c>
      <c r="L188" s="14"/>
    </row>
    <row r="189" customFormat="false" ht="15" hidden="false" customHeight="false" outlineLevel="0" collapsed="false">
      <c r="A189" s="14"/>
      <c r="B189" s="14"/>
      <c r="C189" s="15" t="str">
        <f aca="false">IF($B189="","",Lists!$H$2+MATCH($B189,Lists!$A$2:$A$8,0)-1)</f>
        <v/>
      </c>
      <c r="D189" s="14"/>
      <c r="E189" s="16" t="str">
        <f aca="false">IF($D189="","",IFERROR(INDEX(Staff!$B$2:$B$101,MATCH($D189,Staff!$A$2:$A$101,0)),"Not on Staff list"))</f>
        <v/>
      </c>
      <c r="F189" s="17"/>
      <c r="G189" s="17"/>
      <c r="H189" s="18"/>
      <c r="I189" s="16" t="str">
        <f aca="false">IF($D189="","",IFERROR(INDEX(Staff!$G$2:$G$101,MATCH($D189,Staff!$A$2:$A$101,0)),"No"))</f>
        <v/>
      </c>
      <c r="J189" s="19" t="str">
        <f aca="false">IF(OR($F189="",$G189=""),"",MAX(0,MOD($G189-$F189,1)*24-N($H189)/60))</f>
        <v/>
      </c>
      <c r="K189" s="16" t="str">
        <f aca="false">IF(OR($A189="",$B189="",$F189=""),"",IF(COUNTIFS($A$2:$A$301,$A189,$B$2:$B$301,$B189,$I$2:$I$301,"Yes",$F$2:$F$301,"&lt;="&amp;$F189,$G$2:$G$301,"&gt;"&amp;$F189)&gt;0,"Yes","GAP"))</f>
        <v/>
      </c>
      <c r="L189" s="14"/>
    </row>
    <row r="190" customFormat="false" ht="15" hidden="false" customHeight="false" outlineLevel="0" collapsed="false">
      <c r="A190" s="14"/>
      <c r="B190" s="14"/>
      <c r="C190" s="15" t="str">
        <f aca="false">IF($B190="","",Lists!$H$2+MATCH($B190,Lists!$A$2:$A$8,0)-1)</f>
        <v/>
      </c>
      <c r="D190" s="14"/>
      <c r="E190" s="16" t="str">
        <f aca="false">IF($D190="","",IFERROR(INDEX(Staff!$B$2:$B$101,MATCH($D190,Staff!$A$2:$A$101,0)),"Not on Staff list"))</f>
        <v/>
      </c>
      <c r="F190" s="17"/>
      <c r="G190" s="17"/>
      <c r="H190" s="18"/>
      <c r="I190" s="16" t="str">
        <f aca="false">IF($D190="","",IFERROR(INDEX(Staff!$G$2:$G$101,MATCH($D190,Staff!$A$2:$A$101,0)),"No"))</f>
        <v/>
      </c>
      <c r="J190" s="19" t="str">
        <f aca="false">IF(OR($F190="",$G190=""),"",MAX(0,MOD($G190-$F190,1)*24-N($H190)/60))</f>
        <v/>
      </c>
      <c r="K190" s="16" t="str">
        <f aca="false">IF(OR($A190="",$B190="",$F190=""),"",IF(COUNTIFS($A$2:$A$301,$A190,$B$2:$B$301,$B190,$I$2:$I$301,"Yes",$F$2:$F$301,"&lt;="&amp;$F190,$G$2:$G$301,"&gt;"&amp;$F190)&gt;0,"Yes","GAP"))</f>
        <v/>
      </c>
      <c r="L190" s="14"/>
    </row>
    <row r="191" customFormat="false" ht="15" hidden="false" customHeight="false" outlineLevel="0" collapsed="false">
      <c r="A191" s="14"/>
      <c r="B191" s="14"/>
      <c r="C191" s="15" t="str">
        <f aca="false">IF($B191="","",Lists!$H$2+MATCH($B191,Lists!$A$2:$A$8,0)-1)</f>
        <v/>
      </c>
      <c r="D191" s="14"/>
      <c r="E191" s="16" t="str">
        <f aca="false">IF($D191="","",IFERROR(INDEX(Staff!$B$2:$B$101,MATCH($D191,Staff!$A$2:$A$101,0)),"Not on Staff list"))</f>
        <v/>
      </c>
      <c r="F191" s="17"/>
      <c r="G191" s="17"/>
      <c r="H191" s="18"/>
      <c r="I191" s="16" t="str">
        <f aca="false">IF($D191="","",IFERROR(INDEX(Staff!$G$2:$G$101,MATCH($D191,Staff!$A$2:$A$101,0)),"No"))</f>
        <v/>
      </c>
      <c r="J191" s="19" t="str">
        <f aca="false">IF(OR($F191="",$G191=""),"",MAX(0,MOD($G191-$F191,1)*24-N($H191)/60))</f>
        <v/>
      </c>
      <c r="K191" s="16" t="str">
        <f aca="false">IF(OR($A191="",$B191="",$F191=""),"",IF(COUNTIFS($A$2:$A$301,$A191,$B$2:$B$301,$B191,$I$2:$I$301,"Yes",$F$2:$F$301,"&lt;="&amp;$F191,$G$2:$G$301,"&gt;"&amp;$F191)&gt;0,"Yes","GAP"))</f>
        <v/>
      </c>
      <c r="L191" s="14"/>
    </row>
    <row r="192" customFormat="false" ht="15" hidden="false" customHeight="false" outlineLevel="0" collapsed="false">
      <c r="A192" s="14"/>
      <c r="B192" s="14"/>
      <c r="C192" s="15" t="str">
        <f aca="false">IF($B192="","",Lists!$H$2+MATCH($B192,Lists!$A$2:$A$8,0)-1)</f>
        <v/>
      </c>
      <c r="D192" s="14"/>
      <c r="E192" s="16" t="str">
        <f aca="false">IF($D192="","",IFERROR(INDEX(Staff!$B$2:$B$101,MATCH($D192,Staff!$A$2:$A$101,0)),"Not on Staff list"))</f>
        <v/>
      </c>
      <c r="F192" s="17"/>
      <c r="G192" s="17"/>
      <c r="H192" s="18"/>
      <c r="I192" s="16" t="str">
        <f aca="false">IF($D192="","",IFERROR(INDEX(Staff!$G$2:$G$101,MATCH($D192,Staff!$A$2:$A$101,0)),"No"))</f>
        <v/>
      </c>
      <c r="J192" s="19" t="str">
        <f aca="false">IF(OR($F192="",$G192=""),"",MAX(0,MOD($G192-$F192,1)*24-N($H192)/60))</f>
        <v/>
      </c>
      <c r="K192" s="16" t="str">
        <f aca="false">IF(OR($A192="",$B192="",$F192=""),"",IF(COUNTIFS($A$2:$A$301,$A192,$B$2:$B$301,$B192,$I$2:$I$301,"Yes",$F$2:$F$301,"&lt;="&amp;$F192,$G$2:$G$301,"&gt;"&amp;$F192)&gt;0,"Yes","GAP"))</f>
        <v/>
      </c>
      <c r="L192" s="14"/>
    </row>
    <row r="193" customFormat="false" ht="15" hidden="false" customHeight="false" outlineLevel="0" collapsed="false">
      <c r="A193" s="14"/>
      <c r="B193" s="14"/>
      <c r="C193" s="15" t="str">
        <f aca="false">IF($B193="","",Lists!$H$2+MATCH($B193,Lists!$A$2:$A$8,0)-1)</f>
        <v/>
      </c>
      <c r="D193" s="14"/>
      <c r="E193" s="16" t="str">
        <f aca="false">IF($D193="","",IFERROR(INDEX(Staff!$B$2:$B$101,MATCH($D193,Staff!$A$2:$A$101,0)),"Not on Staff list"))</f>
        <v/>
      </c>
      <c r="F193" s="17"/>
      <c r="G193" s="17"/>
      <c r="H193" s="18"/>
      <c r="I193" s="16" t="str">
        <f aca="false">IF($D193="","",IFERROR(INDEX(Staff!$G$2:$G$101,MATCH($D193,Staff!$A$2:$A$101,0)),"No"))</f>
        <v/>
      </c>
      <c r="J193" s="19" t="str">
        <f aca="false">IF(OR($F193="",$G193=""),"",MAX(0,MOD($G193-$F193,1)*24-N($H193)/60))</f>
        <v/>
      </c>
      <c r="K193" s="16" t="str">
        <f aca="false">IF(OR($A193="",$B193="",$F193=""),"",IF(COUNTIFS($A$2:$A$301,$A193,$B$2:$B$301,$B193,$I$2:$I$301,"Yes",$F$2:$F$301,"&lt;="&amp;$F193,$G$2:$G$301,"&gt;"&amp;$F193)&gt;0,"Yes","GAP"))</f>
        <v/>
      </c>
      <c r="L193" s="14"/>
    </row>
    <row r="194" customFormat="false" ht="15" hidden="false" customHeight="false" outlineLevel="0" collapsed="false">
      <c r="A194" s="14"/>
      <c r="B194" s="14"/>
      <c r="C194" s="15" t="str">
        <f aca="false">IF($B194="","",Lists!$H$2+MATCH($B194,Lists!$A$2:$A$8,0)-1)</f>
        <v/>
      </c>
      <c r="D194" s="14"/>
      <c r="E194" s="16" t="str">
        <f aca="false">IF($D194="","",IFERROR(INDEX(Staff!$B$2:$B$101,MATCH($D194,Staff!$A$2:$A$101,0)),"Not on Staff list"))</f>
        <v/>
      </c>
      <c r="F194" s="17"/>
      <c r="G194" s="17"/>
      <c r="H194" s="18"/>
      <c r="I194" s="16" t="str">
        <f aca="false">IF($D194="","",IFERROR(INDEX(Staff!$G$2:$G$101,MATCH($D194,Staff!$A$2:$A$101,0)),"No"))</f>
        <v/>
      </c>
      <c r="J194" s="19" t="str">
        <f aca="false">IF(OR($F194="",$G194=""),"",MAX(0,MOD($G194-$F194,1)*24-N($H194)/60))</f>
        <v/>
      </c>
      <c r="K194" s="16" t="str">
        <f aca="false">IF(OR($A194="",$B194="",$F194=""),"",IF(COUNTIFS($A$2:$A$301,$A194,$B$2:$B$301,$B194,$I$2:$I$301,"Yes",$F$2:$F$301,"&lt;="&amp;$F194,$G$2:$G$301,"&gt;"&amp;$F194)&gt;0,"Yes","GAP"))</f>
        <v/>
      </c>
      <c r="L194" s="14"/>
    </row>
    <row r="195" customFormat="false" ht="15" hidden="false" customHeight="false" outlineLevel="0" collapsed="false">
      <c r="A195" s="14"/>
      <c r="B195" s="14"/>
      <c r="C195" s="15" t="str">
        <f aca="false">IF($B195="","",Lists!$H$2+MATCH($B195,Lists!$A$2:$A$8,0)-1)</f>
        <v/>
      </c>
      <c r="D195" s="14"/>
      <c r="E195" s="16" t="str">
        <f aca="false">IF($D195="","",IFERROR(INDEX(Staff!$B$2:$B$101,MATCH($D195,Staff!$A$2:$A$101,0)),"Not on Staff list"))</f>
        <v/>
      </c>
      <c r="F195" s="17"/>
      <c r="G195" s="17"/>
      <c r="H195" s="18"/>
      <c r="I195" s="16" t="str">
        <f aca="false">IF($D195="","",IFERROR(INDEX(Staff!$G$2:$G$101,MATCH($D195,Staff!$A$2:$A$101,0)),"No"))</f>
        <v/>
      </c>
      <c r="J195" s="19" t="str">
        <f aca="false">IF(OR($F195="",$G195=""),"",MAX(0,MOD($G195-$F195,1)*24-N($H195)/60))</f>
        <v/>
      </c>
      <c r="K195" s="16" t="str">
        <f aca="false">IF(OR($A195="",$B195="",$F195=""),"",IF(COUNTIFS($A$2:$A$301,$A195,$B$2:$B$301,$B195,$I$2:$I$301,"Yes",$F$2:$F$301,"&lt;="&amp;$F195,$G$2:$G$301,"&gt;"&amp;$F195)&gt;0,"Yes","GAP"))</f>
        <v/>
      </c>
      <c r="L195" s="14"/>
    </row>
    <row r="196" customFormat="false" ht="15" hidden="false" customHeight="false" outlineLevel="0" collapsed="false">
      <c r="A196" s="14"/>
      <c r="B196" s="14"/>
      <c r="C196" s="15" t="str">
        <f aca="false">IF($B196="","",Lists!$H$2+MATCH($B196,Lists!$A$2:$A$8,0)-1)</f>
        <v/>
      </c>
      <c r="D196" s="14"/>
      <c r="E196" s="16" t="str">
        <f aca="false">IF($D196="","",IFERROR(INDEX(Staff!$B$2:$B$101,MATCH($D196,Staff!$A$2:$A$101,0)),"Not on Staff list"))</f>
        <v/>
      </c>
      <c r="F196" s="17"/>
      <c r="G196" s="17"/>
      <c r="H196" s="18"/>
      <c r="I196" s="16" t="str">
        <f aca="false">IF($D196="","",IFERROR(INDEX(Staff!$G$2:$G$101,MATCH($D196,Staff!$A$2:$A$101,0)),"No"))</f>
        <v/>
      </c>
      <c r="J196" s="19" t="str">
        <f aca="false">IF(OR($F196="",$G196=""),"",MAX(0,MOD($G196-$F196,1)*24-N($H196)/60))</f>
        <v/>
      </c>
      <c r="K196" s="16" t="str">
        <f aca="false">IF(OR($A196="",$B196="",$F196=""),"",IF(COUNTIFS($A$2:$A$301,$A196,$B$2:$B$301,$B196,$I$2:$I$301,"Yes",$F$2:$F$301,"&lt;="&amp;$F196,$G$2:$G$301,"&gt;"&amp;$F196)&gt;0,"Yes","GAP"))</f>
        <v/>
      </c>
      <c r="L196" s="14"/>
    </row>
    <row r="197" customFormat="false" ht="15" hidden="false" customHeight="false" outlineLevel="0" collapsed="false">
      <c r="A197" s="14"/>
      <c r="B197" s="14"/>
      <c r="C197" s="15" t="str">
        <f aca="false">IF($B197="","",Lists!$H$2+MATCH($B197,Lists!$A$2:$A$8,0)-1)</f>
        <v/>
      </c>
      <c r="D197" s="14"/>
      <c r="E197" s="16" t="str">
        <f aca="false">IF($D197="","",IFERROR(INDEX(Staff!$B$2:$B$101,MATCH($D197,Staff!$A$2:$A$101,0)),"Not on Staff list"))</f>
        <v/>
      </c>
      <c r="F197" s="17"/>
      <c r="G197" s="17"/>
      <c r="H197" s="18"/>
      <c r="I197" s="16" t="str">
        <f aca="false">IF($D197="","",IFERROR(INDEX(Staff!$G$2:$G$101,MATCH($D197,Staff!$A$2:$A$101,0)),"No"))</f>
        <v/>
      </c>
      <c r="J197" s="19" t="str">
        <f aca="false">IF(OR($F197="",$G197=""),"",MAX(0,MOD($G197-$F197,1)*24-N($H197)/60))</f>
        <v/>
      </c>
      <c r="K197" s="16" t="str">
        <f aca="false">IF(OR($A197="",$B197="",$F197=""),"",IF(COUNTIFS($A$2:$A$301,$A197,$B$2:$B$301,$B197,$I$2:$I$301,"Yes",$F$2:$F$301,"&lt;="&amp;$F197,$G$2:$G$301,"&gt;"&amp;$F197)&gt;0,"Yes","GAP"))</f>
        <v/>
      </c>
      <c r="L197" s="14"/>
    </row>
    <row r="198" customFormat="false" ht="15" hidden="false" customHeight="false" outlineLevel="0" collapsed="false">
      <c r="A198" s="14"/>
      <c r="B198" s="14"/>
      <c r="C198" s="15" t="str">
        <f aca="false">IF($B198="","",Lists!$H$2+MATCH($B198,Lists!$A$2:$A$8,0)-1)</f>
        <v/>
      </c>
      <c r="D198" s="14"/>
      <c r="E198" s="16" t="str">
        <f aca="false">IF($D198="","",IFERROR(INDEX(Staff!$B$2:$B$101,MATCH($D198,Staff!$A$2:$A$101,0)),"Not on Staff list"))</f>
        <v/>
      </c>
      <c r="F198" s="17"/>
      <c r="G198" s="17"/>
      <c r="H198" s="18"/>
      <c r="I198" s="16" t="str">
        <f aca="false">IF($D198="","",IFERROR(INDEX(Staff!$G$2:$G$101,MATCH($D198,Staff!$A$2:$A$101,0)),"No"))</f>
        <v/>
      </c>
      <c r="J198" s="19" t="str">
        <f aca="false">IF(OR($F198="",$G198=""),"",MAX(0,MOD($G198-$F198,1)*24-N($H198)/60))</f>
        <v/>
      </c>
      <c r="K198" s="16" t="str">
        <f aca="false">IF(OR($A198="",$B198="",$F198=""),"",IF(COUNTIFS($A$2:$A$301,$A198,$B$2:$B$301,$B198,$I$2:$I$301,"Yes",$F$2:$F$301,"&lt;="&amp;$F198,$G$2:$G$301,"&gt;"&amp;$F198)&gt;0,"Yes","GAP"))</f>
        <v/>
      </c>
      <c r="L198" s="14"/>
    </row>
    <row r="199" customFormat="false" ht="15" hidden="false" customHeight="false" outlineLevel="0" collapsed="false">
      <c r="A199" s="14"/>
      <c r="B199" s="14"/>
      <c r="C199" s="15" t="str">
        <f aca="false">IF($B199="","",Lists!$H$2+MATCH($B199,Lists!$A$2:$A$8,0)-1)</f>
        <v/>
      </c>
      <c r="D199" s="14"/>
      <c r="E199" s="16" t="str">
        <f aca="false">IF($D199="","",IFERROR(INDEX(Staff!$B$2:$B$101,MATCH($D199,Staff!$A$2:$A$101,0)),"Not on Staff list"))</f>
        <v/>
      </c>
      <c r="F199" s="17"/>
      <c r="G199" s="17"/>
      <c r="H199" s="18"/>
      <c r="I199" s="16" t="str">
        <f aca="false">IF($D199="","",IFERROR(INDEX(Staff!$G$2:$G$101,MATCH($D199,Staff!$A$2:$A$101,0)),"No"))</f>
        <v/>
      </c>
      <c r="J199" s="19" t="str">
        <f aca="false">IF(OR($F199="",$G199=""),"",MAX(0,MOD($G199-$F199,1)*24-N($H199)/60))</f>
        <v/>
      </c>
      <c r="K199" s="16" t="str">
        <f aca="false">IF(OR($A199="",$B199="",$F199=""),"",IF(COUNTIFS($A$2:$A$301,$A199,$B$2:$B$301,$B199,$I$2:$I$301,"Yes",$F$2:$F$301,"&lt;="&amp;$F199,$G$2:$G$301,"&gt;"&amp;$F199)&gt;0,"Yes","GAP"))</f>
        <v/>
      </c>
      <c r="L199" s="14"/>
    </row>
    <row r="200" customFormat="false" ht="15" hidden="false" customHeight="false" outlineLevel="0" collapsed="false">
      <c r="A200" s="14"/>
      <c r="B200" s="14"/>
      <c r="C200" s="15" t="str">
        <f aca="false">IF($B200="","",Lists!$H$2+MATCH($B200,Lists!$A$2:$A$8,0)-1)</f>
        <v/>
      </c>
      <c r="D200" s="14"/>
      <c r="E200" s="16" t="str">
        <f aca="false">IF($D200="","",IFERROR(INDEX(Staff!$B$2:$B$101,MATCH($D200,Staff!$A$2:$A$101,0)),"Not on Staff list"))</f>
        <v/>
      </c>
      <c r="F200" s="17"/>
      <c r="G200" s="17"/>
      <c r="H200" s="18"/>
      <c r="I200" s="16" t="str">
        <f aca="false">IF($D200="","",IFERROR(INDEX(Staff!$G$2:$G$101,MATCH($D200,Staff!$A$2:$A$101,0)),"No"))</f>
        <v/>
      </c>
      <c r="J200" s="19" t="str">
        <f aca="false">IF(OR($F200="",$G200=""),"",MAX(0,MOD($G200-$F200,1)*24-N($H200)/60))</f>
        <v/>
      </c>
      <c r="K200" s="16" t="str">
        <f aca="false">IF(OR($A200="",$B200="",$F200=""),"",IF(COUNTIFS($A$2:$A$301,$A200,$B$2:$B$301,$B200,$I$2:$I$301,"Yes",$F$2:$F$301,"&lt;="&amp;$F200,$G$2:$G$301,"&gt;"&amp;$F200)&gt;0,"Yes","GAP"))</f>
        <v/>
      </c>
      <c r="L200" s="14"/>
    </row>
    <row r="201" customFormat="false" ht="15" hidden="false" customHeight="false" outlineLevel="0" collapsed="false">
      <c r="A201" s="14"/>
      <c r="B201" s="14"/>
      <c r="C201" s="15" t="str">
        <f aca="false">IF($B201="","",Lists!$H$2+MATCH($B201,Lists!$A$2:$A$8,0)-1)</f>
        <v/>
      </c>
      <c r="D201" s="14"/>
      <c r="E201" s="16" t="str">
        <f aca="false">IF($D201="","",IFERROR(INDEX(Staff!$B$2:$B$101,MATCH($D201,Staff!$A$2:$A$101,0)),"Not on Staff list"))</f>
        <v/>
      </c>
      <c r="F201" s="17"/>
      <c r="G201" s="17"/>
      <c r="H201" s="18"/>
      <c r="I201" s="16" t="str">
        <f aca="false">IF($D201="","",IFERROR(INDEX(Staff!$G$2:$G$101,MATCH($D201,Staff!$A$2:$A$101,0)),"No"))</f>
        <v/>
      </c>
      <c r="J201" s="19" t="str">
        <f aca="false">IF(OR($F201="",$G201=""),"",MAX(0,MOD($G201-$F201,1)*24-N($H201)/60))</f>
        <v/>
      </c>
      <c r="K201" s="16" t="str">
        <f aca="false">IF(OR($A201="",$B201="",$F201=""),"",IF(COUNTIFS($A$2:$A$301,$A201,$B$2:$B$301,$B201,$I$2:$I$301,"Yes",$F$2:$F$301,"&lt;="&amp;$F201,$G$2:$G$301,"&gt;"&amp;$F201)&gt;0,"Yes","GAP"))</f>
        <v/>
      </c>
      <c r="L201" s="14"/>
    </row>
    <row r="202" customFormat="false" ht="15" hidden="false" customHeight="false" outlineLevel="0" collapsed="false">
      <c r="A202" s="14"/>
      <c r="B202" s="14"/>
      <c r="C202" s="15" t="str">
        <f aca="false">IF($B202="","",Lists!$H$2+MATCH($B202,Lists!$A$2:$A$8,0)-1)</f>
        <v/>
      </c>
      <c r="D202" s="14"/>
      <c r="E202" s="16" t="str">
        <f aca="false">IF($D202="","",IFERROR(INDEX(Staff!$B$2:$B$101,MATCH($D202,Staff!$A$2:$A$101,0)),"Not on Staff list"))</f>
        <v/>
      </c>
      <c r="F202" s="17"/>
      <c r="G202" s="17"/>
      <c r="H202" s="18"/>
      <c r="I202" s="16" t="str">
        <f aca="false">IF($D202="","",IFERROR(INDEX(Staff!$G$2:$G$101,MATCH($D202,Staff!$A$2:$A$101,0)),"No"))</f>
        <v/>
      </c>
      <c r="J202" s="19" t="str">
        <f aca="false">IF(OR($F202="",$G202=""),"",MAX(0,MOD($G202-$F202,1)*24-N($H202)/60))</f>
        <v/>
      </c>
      <c r="K202" s="16" t="str">
        <f aca="false">IF(OR($A202="",$B202="",$F202=""),"",IF(COUNTIFS($A$2:$A$301,$A202,$B$2:$B$301,$B202,$I$2:$I$301,"Yes",$F$2:$F$301,"&lt;="&amp;$F202,$G$2:$G$301,"&gt;"&amp;$F202)&gt;0,"Yes","GAP"))</f>
        <v/>
      </c>
      <c r="L202" s="14"/>
    </row>
    <row r="203" customFormat="false" ht="15" hidden="false" customHeight="false" outlineLevel="0" collapsed="false">
      <c r="A203" s="14"/>
      <c r="B203" s="14"/>
      <c r="C203" s="15" t="str">
        <f aca="false">IF($B203="","",Lists!$H$2+MATCH($B203,Lists!$A$2:$A$8,0)-1)</f>
        <v/>
      </c>
      <c r="D203" s="14"/>
      <c r="E203" s="16" t="str">
        <f aca="false">IF($D203="","",IFERROR(INDEX(Staff!$B$2:$B$101,MATCH($D203,Staff!$A$2:$A$101,0)),"Not on Staff list"))</f>
        <v/>
      </c>
      <c r="F203" s="17"/>
      <c r="G203" s="17"/>
      <c r="H203" s="18"/>
      <c r="I203" s="16" t="str">
        <f aca="false">IF($D203="","",IFERROR(INDEX(Staff!$G$2:$G$101,MATCH($D203,Staff!$A$2:$A$101,0)),"No"))</f>
        <v/>
      </c>
      <c r="J203" s="19" t="str">
        <f aca="false">IF(OR($F203="",$G203=""),"",MAX(0,MOD($G203-$F203,1)*24-N($H203)/60))</f>
        <v/>
      </c>
      <c r="K203" s="16" t="str">
        <f aca="false">IF(OR($A203="",$B203="",$F203=""),"",IF(COUNTIFS($A$2:$A$301,$A203,$B$2:$B$301,$B203,$I$2:$I$301,"Yes",$F$2:$F$301,"&lt;="&amp;$F203,$G$2:$G$301,"&gt;"&amp;$F203)&gt;0,"Yes","GAP"))</f>
        <v/>
      </c>
      <c r="L203" s="14"/>
    </row>
    <row r="204" customFormat="false" ht="15" hidden="false" customHeight="false" outlineLevel="0" collapsed="false">
      <c r="A204" s="14"/>
      <c r="B204" s="14"/>
      <c r="C204" s="15" t="str">
        <f aca="false">IF($B204="","",Lists!$H$2+MATCH($B204,Lists!$A$2:$A$8,0)-1)</f>
        <v/>
      </c>
      <c r="D204" s="14"/>
      <c r="E204" s="16" t="str">
        <f aca="false">IF($D204="","",IFERROR(INDEX(Staff!$B$2:$B$101,MATCH($D204,Staff!$A$2:$A$101,0)),"Not on Staff list"))</f>
        <v/>
      </c>
      <c r="F204" s="17"/>
      <c r="G204" s="17"/>
      <c r="H204" s="18"/>
      <c r="I204" s="16" t="str">
        <f aca="false">IF($D204="","",IFERROR(INDEX(Staff!$G$2:$G$101,MATCH($D204,Staff!$A$2:$A$101,0)),"No"))</f>
        <v/>
      </c>
      <c r="J204" s="19" t="str">
        <f aca="false">IF(OR($F204="",$G204=""),"",MAX(0,MOD($G204-$F204,1)*24-N($H204)/60))</f>
        <v/>
      </c>
      <c r="K204" s="16" t="str">
        <f aca="false">IF(OR($A204="",$B204="",$F204=""),"",IF(COUNTIFS($A$2:$A$301,$A204,$B$2:$B$301,$B204,$I$2:$I$301,"Yes",$F$2:$F$301,"&lt;="&amp;$F204,$G$2:$G$301,"&gt;"&amp;$F204)&gt;0,"Yes","GAP"))</f>
        <v/>
      </c>
      <c r="L204" s="14"/>
    </row>
    <row r="205" customFormat="false" ht="15" hidden="false" customHeight="false" outlineLevel="0" collapsed="false">
      <c r="A205" s="14"/>
      <c r="B205" s="14"/>
      <c r="C205" s="15" t="str">
        <f aca="false">IF($B205="","",Lists!$H$2+MATCH($B205,Lists!$A$2:$A$8,0)-1)</f>
        <v/>
      </c>
      <c r="D205" s="14"/>
      <c r="E205" s="16" t="str">
        <f aca="false">IF($D205="","",IFERROR(INDEX(Staff!$B$2:$B$101,MATCH($D205,Staff!$A$2:$A$101,0)),"Not on Staff list"))</f>
        <v/>
      </c>
      <c r="F205" s="17"/>
      <c r="G205" s="17"/>
      <c r="H205" s="18"/>
      <c r="I205" s="16" t="str">
        <f aca="false">IF($D205="","",IFERROR(INDEX(Staff!$G$2:$G$101,MATCH($D205,Staff!$A$2:$A$101,0)),"No"))</f>
        <v/>
      </c>
      <c r="J205" s="19" t="str">
        <f aca="false">IF(OR($F205="",$G205=""),"",MAX(0,MOD($G205-$F205,1)*24-N($H205)/60))</f>
        <v/>
      </c>
      <c r="K205" s="16" t="str">
        <f aca="false">IF(OR($A205="",$B205="",$F205=""),"",IF(COUNTIFS($A$2:$A$301,$A205,$B$2:$B$301,$B205,$I$2:$I$301,"Yes",$F$2:$F$301,"&lt;="&amp;$F205,$G$2:$G$301,"&gt;"&amp;$F205)&gt;0,"Yes","GAP"))</f>
        <v/>
      </c>
      <c r="L205" s="14"/>
    </row>
    <row r="206" customFormat="false" ht="15" hidden="false" customHeight="false" outlineLevel="0" collapsed="false">
      <c r="A206" s="14"/>
      <c r="B206" s="14"/>
      <c r="C206" s="15" t="str">
        <f aca="false">IF($B206="","",Lists!$H$2+MATCH($B206,Lists!$A$2:$A$8,0)-1)</f>
        <v/>
      </c>
      <c r="D206" s="14"/>
      <c r="E206" s="16" t="str">
        <f aca="false">IF($D206="","",IFERROR(INDEX(Staff!$B$2:$B$101,MATCH($D206,Staff!$A$2:$A$101,0)),"Not on Staff list"))</f>
        <v/>
      </c>
      <c r="F206" s="17"/>
      <c r="G206" s="17"/>
      <c r="H206" s="18"/>
      <c r="I206" s="16" t="str">
        <f aca="false">IF($D206="","",IFERROR(INDEX(Staff!$G$2:$G$101,MATCH($D206,Staff!$A$2:$A$101,0)),"No"))</f>
        <v/>
      </c>
      <c r="J206" s="19" t="str">
        <f aca="false">IF(OR($F206="",$G206=""),"",MAX(0,MOD($G206-$F206,1)*24-N($H206)/60))</f>
        <v/>
      </c>
      <c r="K206" s="16" t="str">
        <f aca="false">IF(OR($A206="",$B206="",$F206=""),"",IF(COUNTIFS($A$2:$A$301,$A206,$B$2:$B$301,$B206,$I$2:$I$301,"Yes",$F$2:$F$301,"&lt;="&amp;$F206,$G$2:$G$301,"&gt;"&amp;$F206)&gt;0,"Yes","GAP"))</f>
        <v/>
      </c>
      <c r="L206" s="14"/>
    </row>
    <row r="207" customFormat="false" ht="15" hidden="false" customHeight="false" outlineLevel="0" collapsed="false">
      <c r="A207" s="14"/>
      <c r="B207" s="14"/>
      <c r="C207" s="15" t="str">
        <f aca="false">IF($B207="","",Lists!$H$2+MATCH($B207,Lists!$A$2:$A$8,0)-1)</f>
        <v/>
      </c>
      <c r="D207" s="14"/>
      <c r="E207" s="16" t="str">
        <f aca="false">IF($D207="","",IFERROR(INDEX(Staff!$B$2:$B$101,MATCH($D207,Staff!$A$2:$A$101,0)),"Not on Staff list"))</f>
        <v/>
      </c>
      <c r="F207" s="17"/>
      <c r="G207" s="17"/>
      <c r="H207" s="18"/>
      <c r="I207" s="16" t="str">
        <f aca="false">IF($D207="","",IFERROR(INDEX(Staff!$G$2:$G$101,MATCH($D207,Staff!$A$2:$A$101,0)),"No"))</f>
        <v/>
      </c>
      <c r="J207" s="19" t="str">
        <f aca="false">IF(OR($F207="",$G207=""),"",MAX(0,MOD($G207-$F207,1)*24-N($H207)/60))</f>
        <v/>
      </c>
      <c r="K207" s="16" t="str">
        <f aca="false">IF(OR($A207="",$B207="",$F207=""),"",IF(COUNTIFS($A$2:$A$301,$A207,$B$2:$B$301,$B207,$I$2:$I$301,"Yes",$F$2:$F$301,"&lt;="&amp;$F207,$G$2:$G$301,"&gt;"&amp;$F207)&gt;0,"Yes","GAP"))</f>
        <v/>
      </c>
      <c r="L207" s="14"/>
    </row>
    <row r="208" customFormat="false" ht="15" hidden="false" customHeight="false" outlineLevel="0" collapsed="false">
      <c r="A208" s="14"/>
      <c r="B208" s="14"/>
      <c r="C208" s="15" t="str">
        <f aca="false">IF($B208="","",Lists!$H$2+MATCH($B208,Lists!$A$2:$A$8,0)-1)</f>
        <v/>
      </c>
      <c r="D208" s="14"/>
      <c r="E208" s="16" t="str">
        <f aca="false">IF($D208="","",IFERROR(INDEX(Staff!$B$2:$B$101,MATCH($D208,Staff!$A$2:$A$101,0)),"Not on Staff list"))</f>
        <v/>
      </c>
      <c r="F208" s="17"/>
      <c r="G208" s="17"/>
      <c r="H208" s="18"/>
      <c r="I208" s="16" t="str">
        <f aca="false">IF($D208="","",IFERROR(INDEX(Staff!$G$2:$G$101,MATCH($D208,Staff!$A$2:$A$101,0)),"No"))</f>
        <v/>
      </c>
      <c r="J208" s="19" t="str">
        <f aca="false">IF(OR($F208="",$G208=""),"",MAX(0,MOD($G208-$F208,1)*24-N($H208)/60))</f>
        <v/>
      </c>
      <c r="K208" s="16" t="str">
        <f aca="false">IF(OR($A208="",$B208="",$F208=""),"",IF(COUNTIFS($A$2:$A$301,$A208,$B$2:$B$301,$B208,$I$2:$I$301,"Yes",$F$2:$F$301,"&lt;="&amp;$F208,$G$2:$G$301,"&gt;"&amp;$F208)&gt;0,"Yes","GAP"))</f>
        <v/>
      </c>
      <c r="L208" s="14"/>
    </row>
    <row r="209" customFormat="false" ht="15" hidden="false" customHeight="false" outlineLevel="0" collapsed="false">
      <c r="A209" s="14"/>
      <c r="B209" s="14"/>
      <c r="C209" s="15" t="str">
        <f aca="false">IF($B209="","",Lists!$H$2+MATCH($B209,Lists!$A$2:$A$8,0)-1)</f>
        <v/>
      </c>
      <c r="D209" s="14"/>
      <c r="E209" s="16" t="str">
        <f aca="false">IF($D209="","",IFERROR(INDEX(Staff!$B$2:$B$101,MATCH($D209,Staff!$A$2:$A$101,0)),"Not on Staff list"))</f>
        <v/>
      </c>
      <c r="F209" s="17"/>
      <c r="G209" s="17"/>
      <c r="H209" s="18"/>
      <c r="I209" s="16" t="str">
        <f aca="false">IF($D209="","",IFERROR(INDEX(Staff!$G$2:$G$101,MATCH($D209,Staff!$A$2:$A$101,0)),"No"))</f>
        <v/>
      </c>
      <c r="J209" s="19" t="str">
        <f aca="false">IF(OR($F209="",$G209=""),"",MAX(0,MOD($G209-$F209,1)*24-N($H209)/60))</f>
        <v/>
      </c>
      <c r="K209" s="16" t="str">
        <f aca="false">IF(OR($A209="",$B209="",$F209=""),"",IF(COUNTIFS($A$2:$A$301,$A209,$B$2:$B$301,$B209,$I$2:$I$301,"Yes",$F$2:$F$301,"&lt;="&amp;$F209,$G$2:$G$301,"&gt;"&amp;$F209)&gt;0,"Yes","GAP"))</f>
        <v/>
      </c>
      <c r="L209" s="14"/>
    </row>
    <row r="210" customFormat="false" ht="15" hidden="false" customHeight="false" outlineLevel="0" collapsed="false">
      <c r="A210" s="14"/>
      <c r="B210" s="14"/>
      <c r="C210" s="15" t="str">
        <f aca="false">IF($B210="","",Lists!$H$2+MATCH($B210,Lists!$A$2:$A$8,0)-1)</f>
        <v/>
      </c>
      <c r="D210" s="14"/>
      <c r="E210" s="16" t="str">
        <f aca="false">IF($D210="","",IFERROR(INDEX(Staff!$B$2:$B$101,MATCH($D210,Staff!$A$2:$A$101,0)),"Not on Staff list"))</f>
        <v/>
      </c>
      <c r="F210" s="17"/>
      <c r="G210" s="17"/>
      <c r="H210" s="18"/>
      <c r="I210" s="16" t="str">
        <f aca="false">IF($D210="","",IFERROR(INDEX(Staff!$G$2:$G$101,MATCH($D210,Staff!$A$2:$A$101,0)),"No"))</f>
        <v/>
      </c>
      <c r="J210" s="19" t="str">
        <f aca="false">IF(OR($F210="",$G210=""),"",MAX(0,MOD($G210-$F210,1)*24-N($H210)/60))</f>
        <v/>
      </c>
      <c r="K210" s="16" t="str">
        <f aca="false">IF(OR($A210="",$B210="",$F210=""),"",IF(COUNTIFS($A$2:$A$301,$A210,$B$2:$B$301,$B210,$I$2:$I$301,"Yes",$F$2:$F$301,"&lt;="&amp;$F210,$G$2:$G$301,"&gt;"&amp;$F210)&gt;0,"Yes","GAP"))</f>
        <v/>
      </c>
      <c r="L210" s="14"/>
    </row>
    <row r="211" customFormat="false" ht="15" hidden="false" customHeight="false" outlineLevel="0" collapsed="false">
      <c r="A211" s="14"/>
      <c r="B211" s="14"/>
      <c r="C211" s="15" t="str">
        <f aca="false">IF($B211="","",Lists!$H$2+MATCH($B211,Lists!$A$2:$A$8,0)-1)</f>
        <v/>
      </c>
      <c r="D211" s="14"/>
      <c r="E211" s="16" t="str">
        <f aca="false">IF($D211="","",IFERROR(INDEX(Staff!$B$2:$B$101,MATCH($D211,Staff!$A$2:$A$101,0)),"Not on Staff list"))</f>
        <v/>
      </c>
      <c r="F211" s="17"/>
      <c r="G211" s="17"/>
      <c r="H211" s="18"/>
      <c r="I211" s="16" t="str">
        <f aca="false">IF($D211="","",IFERROR(INDEX(Staff!$G$2:$G$101,MATCH($D211,Staff!$A$2:$A$101,0)),"No"))</f>
        <v/>
      </c>
      <c r="J211" s="19" t="str">
        <f aca="false">IF(OR($F211="",$G211=""),"",MAX(0,MOD($G211-$F211,1)*24-N($H211)/60))</f>
        <v/>
      </c>
      <c r="K211" s="16" t="str">
        <f aca="false">IF(OR($A211="",$B211="",$F211=""),"",IF(COUNTIFS($A$2:$A$301,$A211,$B$2:$B$301,$B211,$I$2:$I$301,"Yes",$F$2:$F$301,"&lt;="&amp;$F211,$G$2:$G$301,"&gt;"&amp;$F211)&gt;0,"Yes","GAP"))</f>
        <v/>
      </c>
      <c r="L211" s="14"/>
    </row>
    <row r="212" customFormat="false" ht="15" hidden="false" customHeight="false" outlineLevel="0" collapsed="false">
      <c r="A212" s="14"/>
      <c r="B212" s="14"/>
      <c r="C212" s="15" t="str">
        <f aca="false">IF($B212="","",Lists!$H$2+MATCH($B212,Lists!$A$2:$A$8,0)-1)</f>
        <v/>
      </c>
      <c r="D212" s="14"/>
      <c r="E212" s="16" t="str">
        <f aca="false">IF($D212="","",IFERROR(INDEX(Staff!$B$2:$B$101,MATCH($D212,Staff!$A$2:$A$101,0)),"Not on Staff list"))</f>
        <v/>
      </c>
      <c r="F212" s="17"/>
      <c r="G212" s="17"/>
      <c r="H212" s="18"/>
      <c r="I212" s="16" t="str">
        <f aca="false">IF($D212="","",IFERROR(INDEX(Staff!$G$2:$G$101,MATCH($D212,Staff!$A$2:$A$101,0)),"No"))</f>
        <v/>
      </c>
      <c r="J212" s="19" t="str">
        <f aca="false">IF(OR($F212="",$G212=""),"",MAX(0,MOD($G212-$F212,1)*24-N($H212)/60))</f>
        <v/>
      </c>
      <c r="K212" s="16" t="str">
        <f aca="false">IF(OR($A212="",$B212="",$F212=""),"",IF(COUNTIFS($A$2:$A$301,$A212,$B$2:$B$301,$B212,$I$2:$I$301,"Yes",$F$2:$F$301,"&lt;="&amp;$F212,$G$2:$G$301,"&gt;"&amp;$F212)&gt;0,"Yes","GAP"))</f>
        <v/>
      </c>
      <c r="L212" s="14"/>
    </row>
    <row r="213" customFormat="false" ht="15" hidden="false" customHeight="false" outlineLevel="0" collapsed="false">
      <c r="A213" s="14"/>
      <c r="B213" s="14"/>
      <c r="C213" s="15" t="str">
        <f aca="false">IF($B213="","",Lists!$H$2+MATCH($B213,Lists!$A$2:$A$8,0)-1)</f>
        <v/>
      </c>
      <c r="D213" s="14"/>
      <c r="E213" s="16" t="str">
        <f aca="false">IF($D213="","",IFERROR(INDEX(Staff!$B$2:$B$101,MATCH($D213,Staff!$A$2:$A$101,0)),"Not on Staff list"))</f>
        <v/>
      </c>
      <c r="F213" s="17"/>
      <c r="G213" s="17"/>
      <c r="H213" s="18"/>
      <c r="I213" s="16" t="str">
        <f aca="false">IF($D213="","",IFERROR(INDEX(Staff!$G$2:$G$101,MATCH($D213,Staff!$A$2:$A$101,0)),"No"))</f>
        <v/>
      </c>
      <c r="J213" s="19" t="str">
        <f aca="false">IF(OR($F213="",$G213=""),"",MAX(0,MOD($G213-$F213,1)*24-N($H213)/60))</f>
        <v/>
      </c>
      <c r="K213" s="16" t="str">
        <f aca="false">IF(OR($A213="",$B213="",$F213=""),"",IF(COUNTIFS($A$2:$A$301,$A213,$B$2:$B$301,$B213,$I$2:$I$301,"Yes",$F$2:$F$301,"&lt;="&amp;$F213,$G$2:$G$301,"&gt;"&amp;$F213)&gt;0,"Yes","GAP"))</f>
        <v/>
      </c>
      <c r="L213" s="14"/>
    </row>
    <row r="214" customFormat="false" ht="15" hidden="false" customHeight="false" outlineLevel="0" collapsed="false">
      <c r="A214" s="14"/>
      <c r="B214" s="14"/>
      <c r="C214" s="15" t="str">
        <f aca="false">IF($B214="","",Lists!$H$2+MATCH($B214,Lists!$A$2:$A$8,0)-1)</f>
        <v/>
      </c>
      <c r="D214" s="14"/>
      <c r="E214" s="16" t="str">
        <f aca="false">IF($D214="","",IFERROR(INDEX(Staff!$B$2:$B$101,MATCH($D214,Staff!$A$2:$A$101,0)),"Not on Staff list"))</f>
        <v/>
      </c>
      <c r="F214" s="17"/>
      <c r="G214" s="17"/>
      <c r="H214" s="18"/>
      <c r="I214" s="16" t="str">
        <f aca="false">IF($D214="","",IFERROR(INDEX(Staff!$G$2:$G$101,MATCH($D214,Staff!$A$2:$A$101,0)),"No"))</f>
        <v/>
      </c>
      <c r="J214" s="19" t="str">
        <f aca="false">IF(OR($F214="",$G214=""),"",MAX(0,MOD($G214-$F214,1)*24-N($H214)/60))</f>
        <v/>
      </c>
      <c r="K214" s="16" t="str">
        <f aca="false">IF(OR($A214="",$B214="",$F214=""),"",IF(COUNTIFS($A$2:$A$301,$A214,$B$2:$B$301,$B214,$I$2:$I$301,"Yes",$F$2:$F$301,"&lt;="&amp;$F214,$G$2:$G$301,"&gt;"&amp;$F214)&gt;0,"Yes","GAP"))</f>
        <v/>
      </c>
      <c r="L214" s="14"/>
    </row>
    <row r="215" customFormat="false" ht="15" hidden="false" customHeight="false" outlineLevel="0" collapsed="false">
      <c r="A215" s="14"/>
      <c r="B215" s="14"/>
      <c r="C215" s="15" t="str">
        <f aca="false">IF($B215="","",Lists!$H$2+MATCH($B215,Lists!$A$2:$A$8,0)-1)</f>
        <v/>
      </c>
      <c r="D215" s="14"/>
      <c r="E215" s="16" t="str">
        <f aca="false">IF($D215="","",IFERROR(INDEX(Staff!$B$2:$B$101,MATCH($D215,Staff!$A$2:$A$101,0)),"Not on Staff list"))</f>
        <v/>
      </c>
      <c r="F215" s="17"/>
      <c r="G215" s="17"/>
      <c r="H215" s="18"/>
      <c r="I215" s="16" t="str">
        <f aca="false">IF($D215="","",IFERROR(INDEX(Staff!$G$2:$G$101,MATCH($D215,Staff!$A$2:$A$101,0)),"No"))</f>
        <v/>
      </c>
      <c r="J215" s="19" t="str">
        <f aca="false">IF(OR($F215="",$G215=""),"",MAX(0,MOD($G215-$F215,1)*24-N($H215)/60))</f>
        <v/>
      </c>
      <c r="K215" s="16" t="str">
        <f aca="false">IF(OR($A215="",$B215="",$F215=""),"",IF(COUNTIFS($A$2:$A$301,$A215,$B$2:$B$301,$B215,$I$2:$I$301,"Yes",$F$2:$F$301,"&lt;="&amp;$F215,$G$2:$G$301,"&gt;"&amp;$F215)&gt;0,"Yes","GAP"))</f>
        <v/>
      </c>
      <c r="L215" s="14"/>
    </row>
    <row r="216" customFormat="false" ht="15" hidden="false" customHeight="false" outlineLevel="0" collapsed="false">
      <c r="A216" s="14"/>
      <c r="B216" s="14"/>
      <c r="C216" s="15" t="str">
        <f aca="false">IF($B216="","",Lists!$H$2+MATCH($B216,Lists!$A$2:$A$8,0)-1)</f>
        <v/>
      </c>
      <c r="D216" s="14"/>
      <c r="E216" s="16" t="str">
        <f aca="false">IF($D216="","",IFERROR(INDEX(Staff!$B$2:$B$101,MATCH($D216,Staff!$A$2:$A$101,0)),"Not on Staff list"))</f>
        <v/>
      </c>
      <c r="F216" s="17"/>
      <c r="G216" s="17"/>
      <c r="H216" s="18"/>
      <c r="I216" s="16" t="str">
        <f aca="false">IF($D216="","",IFERROR(INDEX(Staff!$G$2:$G$101,MATCH($D216,Staff!$A$2:$A$101,0)),"No"))</f>
        <v/>
      </c>
      <c r="J216" s="19" t="str">
        <f aca="false">IF(OR($F216="",$G216=""),"",MAX(0,MOD($G216-$F216,1)*24-N($H216)/60))</f>
        <v/>
      </c>
      <c r="K216" s="16" t="str">
        <f aca="false">IF(OR($A216="",$B216="",$F216=""),"",IF(COUNTIFS($A$2:$A$301,$A216,$B$2:$B$301,$B216,$I$2:$I$301,"Yes",$F$2:$F$301,"&lt;="&amp;$F216,$G$2:$G$301,"&gt;"&amp;$F216)&gt;0,"Yes","GAP"))</f>
        <v/>
      </c>
      <c r="L216" s="14"/>
    </row>
    <row r="217" customFormat="false" ht="15" hidden="false" customHeight="false" outlineLevel="0" collapsed="false">
      <c r="A217" s="14"/>
      <c r="B217" s="14"/>
      <c r="C217" s="15" t="str">
        <f aca="false">IF($B217="","",Lists!$H$2+MATCH($B217,Lists!$A$2:$A$8,0)-1)</f>
        <v/>
      </c>
      <c r="D217" s="14"/>
      <c r="E217" s="16" t="str">
        <f aca="false">IF($D217="","",IFERROR(INDEX(Staff!$B$2:$B$101,MATCH($D217,Staff!$A$2:$A$101,0)),"Not on Staff list"))</f>
        <v/>
      </c>
      <c r="F217" s="17"/>
      <c r="G217" s="17"/>
      <c r="H217" s="18"/>
      <c r="I217" s="16" t="str">
        <f aca="false">IF($D217="","",IFERROR(INDEX(Staff!$G$2:$G$101,MATCH($D217,Staff!$A$2:$A$101,0)),"No"))</f>
        <v/>
      </c>
      <c r="J217" s="19" t="str">
        <f aca="false">IF(OR($F217="",$G217=""),"",MAX(0,MOD($G217-$F217,1)*24-N($H217)/60))</f>
        <v/>
      </c>
      <c r="K217" s="16" t="str">
        <f aca="false">IF(OR($A217="",$B217="",$F217=""),"",IF(COUNTIFS($A$2:$A$301,$A217,$B$2:$B$301,$B217,$I$2:$I$301,"Yes",$F$2:$F$301,"&lt;="&amp;$F217,$G$2:$G$301,"&gt;"&amp;$F217)&gt;0,"Yes","GAP"))</f>
        <v/>
      </c>
      <c r="L217" s="14"/>
    </row>
    <row r="218" customFormat="false" ht="15" hidden="false" customHeight="false" outlineLevel="0" collapsed="false">
      <c r="A218" s="14"/>
      <c r="B218" s="14"/>
      <c r="C218" s="15" t="str">
        <f aca="false">IF($B218="","",Lists!$H$2+MATCH($B218,Lists!$A$2:$A$8,0)-1)</f>
        <v/>
      </c>
      <c r="D218" s="14"/>
      <c r="E218" s="16" t="str">
        <f aca="false">IF($D218="","",IFERROR(INDEX(Staff!$B$2:$B$101,MATCH($D218,Staff!$A$2:$A$101,0)),"Not on Staff list"))</f>
        <v/>
      </c>
      <c r="F218" s="17"/>
      <c r="G218" s="17"/>
      <c r="H218" s="18"/>
      <c r="I218" s="16" t="str">
        <f aca="false">IF($D218="","",IFERROR(INDEX(Staff!$G$2:$G$101,MATCH($D218,Staff!$A$2:$A$101,0)),"No"))</f>
        <v/>
      </c>
      <c r="J218" s="19" t="str">
        <f aca="false">IF(OR($F218="",$G218=""),"",MAX(0,MOD($G218-$F218,1)*24-N($H218)/60))</f>
        <v/>
      </c>
      <c r="K218" s="16" t="str">
        <f aca="false">IF(OR($A218="",$B218="",$F218=""),"",IF(COUNTIFS($A$2:$A$301,$A218,$B$2:$B$301,$B218,$I$2:$I$301,"Yes",$F$2:$F$301,"&lt;="&amp;$F218,$G$2:$G$301,"&gt;"&amp;$F218)&gt;0,"Yes","GAP"))</f>
        <v/>
      </c>
      <c r="L218" s="14"/>
    </row>
    <row r="219" customFormat="false" ht="15" hidden="false" customHeight="false" outlineLevel="0" collapsed="false">
      <c r="A219" s="14"/>
      <c r="B219" s="14"/>
      <c r="C219" s="15" t="str">
        <f aca="false">IF($B219="","",Lists!$H$2+MATCH($B219,Lists!$A$2:$A$8,0)-1)</f>
        <v/>
      </c>
      <c r="D219" s="14"/>
      <c r="E219" s="16" t="str">
        <f aca="false">IF($D219="","",IFERROR(INDEX(Staff!$B$2:$B$101,MATCH($D219,Staff!$A$2:$A$101,0)),"Not on Staff list"))</f>
        <v/>
      </c>
      <c r="F219" s="17"/>
      <c r="G219" s="17"/>
      <c r="H219" s="18"/>
      <c r="I219" s="16" t="str">
        <f aca="false">IF($D219="","",IFERROR(INDEX(Staff!$G$2:$G$101,MATCH($D219,Staff!$A$2:$A$101,0)),"No"))</f>
        <v/>
      </c>
      <c r="J219" s="19" t="str">
        <f aca="false">IF(OR($F219="",$G219=""),"",MAX(0,MOD($G219-$F219,1)*24-N($H219)/60))</f>
        <v/>
      </c>
      <c r="K219" s="16" t="str">
        <f aca="false">IF(OR($A219="",$B219="",$F219=""),"",IF(COUNTIFS($A$2:$A$301,$A219,$B$2:$B$301,$B219,$I$2:$I$301,"Yes",$F$2:$F$301,"&lt;="&amp;$F219,$G$2:$G$301,"&gt;"&amp;$F219)&gt;0,"Yes","GAP"))</f>
        <v/>
      </c>
      <c r="L219" s="14"/>
    </row>
    <row r="220" customFormat="false" ht="15" hidden="false" customHeight="false" outlineLevel="0" collapsed="false">
      <c r="A220" s="14"/>
      <c r="B220" s="14"/>
      <c r="C220" s="15" t="str">
        <f aca="false">IF($B220="","",Lists!$H$2+MATCH($B220,Lists!$A$2:$A$8,0)-1)</f>
        <v/>
      </c>
      <c r="D220" s="14"/>
      <c r="E220" s="16" t="str">
        <f aca="false">IF($D220="","",IFERROR(INDEX(Staff!$B$2:$B$101,MATCH($D220,Staff!$A$2:$A$101,0)),"Not on Staff list"))</f>
        <v/>
      </c>
      <c r="F220" s="17"/>
      <c r="G220" s="17"/>
      <c r="H220" s="18"/>
      <c r="I220" s="16" t="str">
        <f aca="false">IF($D220="","",IFERROR(INDEX(Staff!$G$2:$G$101,MATCH($D220,Staff!$A$2:$A$101,0)),"No"))</f>
        <v/>
      </c>
      <c r="J220" s="19" t="str">
        <f aca="false">IF(OR($F220="",$G220=""),"",MAX(0,MOD($G220-$F220,1)*24-N($H220)/60))</f>
        <v/>
      </c>
      <c r="K220" s="16" t="str">
        <f aca="false">IF(OR($A220="",$B220="",$F220=""),"",IF(COUNTIFS($A$2:$A$301,$A220,$B$2:$B$301,$B220,$I$2:$I$301,"Yes",$F$2:$F$301,"&lt;="&amp;$F220,$G$2:$G$301,"&gt;"&amp;$F220)&gt;0,"Yes","GAP"))</f>
        <v/>
      </c>
      <c r="L220" s="14"/>
    </row>
    <row r="221" customFormat="false" ht="15" hidden="false" customHeight="false" outlineLevel="0" collapsed="false">
      <c r="A221" s="14"/>
      <c r="B221" s="14"/>
      <c r="C221" s="15" t="str">
        <f aca="false">IF($B221="","",Lists!$H$2+MATCH($B221,Lists!$A$2:$A$8,0)-1)</f>
        <v/>
      </c>
      <c r="D221" s="14"/>
      <c r="E221" s="16" t="str">
        <f aca="false">IF($D221="","",IFERROR(INDEX(Staff!$B$2:$B$101,MATCH($D221,Staff!$A$2:$A$101,0)),"Not on Staff list"))</f>
        <v/>
      </c>
      <c r="F221" s="17"/>
      <c r="G221" s="17"/>
      <c r="H221" s="18"/>
      <c r="I221" s="16" t="str">
        <f aca="false">IF($D221="","",IFERROR(INDEX(Staff!$G$2:$G$101,MATCH($D221,Staff!$A$2:$A$101,0)),"No"))</f>
        <v/>
      </c>
      <c r="J221" s="19" t="str">
        <f aca="false">IF(OR($F221="",$G221=""),"",MAX(0,MOD($G221-$F221,1)*24-N($H221)/60))</f>
        <v/>
      </c>
      <c r="K221" s="16" t="str">
        <f aca="false">IF(OR($A221="",$B221="",$F221=""),"",IF(COUNTIFS($A$2:$A$301,$A221,$B$2:$B$301,$B221,$I$2:$I$301,"Yes",$F$2:$F$301,"&lt;="&amp;$F221,$G$2:$G$301,"&gt;"&amp;$F221)&gt;0,"Yes","GAP"))</f>
        <v/>
      </c>
      <c r="L221" s="14"/>
    </row>
    <row r="222" customFormat="false" ht="15" hidden="false" customHeight="false" outlineLevel="0" collapsed="false">
      <c r="A222" s="14"/>
      <c r="B222" s="14"/>
      <c r="C222" s="15" t="str">
        <f aca="false">IF($B222="","",Lists!$H$2+MATCH($B222,Lists!$A$2:$A$8,0)-1)</f>
        <v/>
      </c>
      <c r="D222" s="14"/>
      <c r="E222" s="16" t="str">
        <f aca="false">IF($D222="","",IFERROR(INDEX(Staff!$B$2:$B$101,MATCH($D222,Staff!$A$2:$A$101,0)),"Not on Staff list"))</f>
        <v/>
      </c>
      <c r="F222" s="17"/>
      <c r="G222" s="17"/>
      <c r="H222" s="18"/>
      <c r="I222" s="16" t="str">
        <f aca="false">IF($D222="","",IFERROR(INDEX(Staff!$G$2:$G$101,MATCH($D222,Staff!$A$2:$A$101,0)),"No"))</f>
        <v/>
      </c>
      <c r="J222" s="19" t="str">
        <f aca="false">IF(OR($F222="",$G222=""),"",MAX(0,MOD($G222-$F222,1)*24-N($H222)/60))</f>
        <v/>
      </c>
      <c r="K222" s="16" t="str">
        <f aca="false">IF(OR($A222="",$B222="",$F222=""),"",IF(COUNTIFS($A$2:$A$301,$A222,$B$2:$B$301,$B222,$I$2:$I$301,"Yes",$F$2:$F$301,"&lt;="&amp;$F222,$G$2:$G$301,"&gt;"&amp;$F222)&gt;0,"Yes","GAP"))</f>
        <v/>
      </c>
      <c r="L222" s="14"/>
    </row>
    <row r="223" customFormat="false" ht="15" hidden="false" customHeight="false" outlineLevel="0" collapsed="false">
      <c r="A223" s="14"/>
      <c r="B223" s="14"/>
      <c r="C223" s="15" t="str">
        <f aca="false">IF($B223="","",Lists!$H$2+MATCH($B223,Lists!$A$2:$A$8,0)-1)</f>
        <v/>
      </c>
      <c r="D223" s="14"/>
      <c r="E223" s="16" t="str">
        <f aca="false">IF($D223="","",IFERROR(INDEX(Staff!$B$2:$B$101,MATCH($D223,Staff!$A$2:$A$101,0)),"Not on Staff list"))</f>
        <v/>
      </c>
      <c r="F223" s="17"/>
      <c r="G223" s="17"/>
      <c r="H223" s="18"/>
      <c r="I223" s="16" t="str">
        <f aca="false">IF($D223="","",IFERROR(INDEX(Staff!$G$2:$G$101,MATCH($D223,Staff!$A$2:$A$101,0)),"No"))</f>
        <v/>
      </c>
      <c r="J223" s="19" t="str">
        <f aca="false">IF(OR($F223="",$G223=""),"",MAX(0,MOD($G223-$F223,1)*24-N($H223)/60))</f>
        <v/>
      </c>
      <c r="K223" s="16" t="str">
        <f aca="false">IF(OR($A223="",$B223="",$F223=""),"",IF(COUNTIFS($A$2:$A$301,$A223,$B$2:$B$301,$B223,$I$2:$I$301,"Yes",$F$2:$F$301,"&lt;="&amp;$F223,$G$2:$G$301,"&gt;"&amp;$F223)&gt;0,"Yes","GAP"))</f>
        <v/>
      </c>
      <c r="L223" s="14"/>
    </row>
    <row r="224" customFormat="false" ht="15" hidden="false" customHeight="false" outlineLevel="0" collapsed="false">
      <c r="A224" s="14"/>
      <c r="B224" s="14"/>
      <c r="C224" s="15" t="str">
        <f aca="false">IF($B224="","",Lists!$H$2+MATCH($B224,Lists!$A$2:$A$8,0)-1)</f>
        <v/>
      </c>
      <c r="D224" s="14"/>
      <c r="E224" s="16" t="str">
        <f aca="false">IF($D224="","",IFERROR(INDEX(Staff!$B$2:$B$101,MATCH($D224,Staff!$A$2:$A$101,0)),"Not on Staff list"))</f>
        <v/>
      </c>
      <c r="F224" s="17"/>
      <c r="G224" s="17"/>
      <c r="H224" s="18"/>
      <c r="I224" s="16" t="str">
        <f aca="false">IF($D224="","",IFERROR(INDEX(Staff!$G$2:$G$101,MATCH($D224,Staff!$A$2:$A$101,0)),"No"))</f>
        <v/>
      </c>
      <c r="J224" s="19" t="str">
        <f aca="false">IF(OR($F224="",$G224=""),"",MAX(0,MOD($G224-$F224,1)*24-N($H224)/60))</f>
        <v/>
      </c>
      <c r="K224" s="16" t="str">
        <f aca="false">IF(OR($A224="",$B224="",$F224=""),"",IF(COUNTIFS($A$2:$A$301,$A224,$B$2:$B$301,$B224,$I$2:$I$301,"Yes",$F$2:$F$301,"&lt;="&amp;$F224,$G$2:$G$301,"&gt;"&amp;$F224)&gt;0,"Yes","GAP"))</f>
        <v/>
      </c>
      <c r="L224" s="14"/>
    </row>
    <row r="225" customFormat="false" ht="15" hidden="false" customHeight="false" outlineLevel="0" collapsed="false">
      <c r="A225" s="14"/>
      <c r="B225" s="14"/>
      <c r="C225" s="15" t="str">
        <f aca="false">IF($B225="","",Lists!$H$2+MATCH($B225,Lists!$A$2:$A$8,0)-1)</f>
        <v/>
      </c>
      <c r="D225" s="14"/>
      <c r="E225" s="16" t="str">
        <f aca="false">IF($D225="","",IFERROR(INDEX(Staff!$B$2:$B$101,MATCH($D225,Staff!$A$2:$A$101,0)),"Not on Staff list"))</f>
        <v/>
      </c>
      <c r="F225" s="17"/>
      <c r="G225" s="17"/>
      <c r="H225" s="18"/>
      <c r="I225" s="16" t="str">
        <f aca="false">IF($D225="","",IFERROR(INDEX(Staff!$G$2:$G$101,MATCH($D225,Staff!$A$2:$A$101,0)),"No"))</f>
        <v/>
      </c>
      <c r="J225" s="19" t="str">
        <f aca="false">IF(OR($F225="",$G225=""),"",MAX(0,MOD($G225-$F225,1)*24-N($H225)/60))</f>
        <v/>
      </c>
      <c r="K225" s="16" t="str">
        <f aca="false">IF(OR($A225="",$B225="",$F225=""),"",IF(COUNTIFS($A$2:$A$301,$A225,$B$2:$B$301,$B225,$I$2:$I$301,"Yes",$F$2:$F$301,"&lt;="&amp;$F225,$G$2:$G$301,"&gt;"&amp;$F225)&gt;0,"Yes","GAP"))</f>
        <v/>
      </c>
      <c r="L225" s="14"/>
    </row>
    <row r="226" customFormat="false" ht="15" hidden="false" customHeight="false" outlineLevel="0" collapsed="false">
      <c r="A226" s="14"/>
      <c r="B226" s="14"/>
      <c r="C226" s="15" t="str">
        <f aca="false">IF($B226="","",Lists!$H$2+MATCH($B226,Lists!$A$2:$A$8,0)-1)</f>
        <v/>
      </c>
      <c r="D226" s="14"/>
      <c r="E226" s="16" t="str">
        <f aca="false">IF($D226="","",IFERROR(INDEX(Staff!$B$2:$B$101,MATCH($D226,Staff!$A$2:$A$101,0)),"Not on Staff list"))</f>
        <v/>
      </c>
      <c r="F226" s="17"/>
      <c r="G226" s="17"/>
      <c r="H226" s="18"/>
      <c r="I226" s="16" t="str">
        <f aca="false">IF($D226="","",IFERROR(INDEX(Staff!$G$2:$G$101,MATCH($D226,Staff!$A$2:$A$101,0)),"No"))</f>
        <v/>
      </c>
      <c r="J226" s="19" t="str">
        <f aca="false">IF(OR($F226="",$G226=""),"",MAX(0,MOD($G226-$F226,1)*24-N($H226)/60))</f>
        <v/>
      </c>
      <c r="K226" s="16" t="str">
        <f aca="false">IF(OR($A226="",$B226="",$F226=""),"",IF(COUNTIFS($A$2:$A$301,$A226,$B$2:$B$301,$B226,$I$2:$I$301,"Yes",$F$2:$F$301,"&lt;="&amp;$F226,$G$2:$G$301,"&gt;"&amp;$F226)&gt;0,"Yes","GAP"))</f>
        <v/>
      </c>
      <c r="L226" s="14"/>
    </row>
    <row r="227" customFormat="false" ht="15" hidden="false" customHeight="false" outlineLevel="0" collapsed="false">
      <c r="A227" s="14"/>
      <c r="B227" s="14"/>
      <c r="C227" s="15" t="str">
        <f aca="false">IF($B227="","",Lists!$H$2+MATCH($B227,Lists!$A$2:$A$8,0)-1)</f>
        <v/>
      </c>
      <c r="D227" s="14"/>
      <c r="E227" s="16" t="str">
        <f aca="false">IF($D227="","",IFERROR(INDEX(Staff!$B$2:$B$101,MATCH($D227,Staff!$A$2:$A$101,0)),"Not on Staff list"))</f>
        <v/>
      </c>
      <c r="F227" s="17"/>
      <c r="G227" s="17"/>
      <c r="H227" s="18"/>
      <c r="I227" s="16" t="str">
        <f aca="false">IF($D227="","",IFERROR(INDEX(Staff!$G$2:$G$101,MATCH($D227,Staff!$A$2:$A$101,0)),"No"))</f>
        <v/>
      </c>
      <c r="J227" s="19" t="str">
        <f aca="false">IF(OR($F227="",$G227=""),"",MAX(0,MOD($G227-$F227,1)*24-N($H227)/60))</f>
        <v/>
      </c>
      <c r="K227" s="16" t="str">
        <f aca="false">IF(OR($A227="",$B227="",$F227=""),"",IF(COUNTIFS($A$2:$A$301,$A227,$B$2:$B$301,$B227,$I$2:$I$301,"Yes",$F$2:$F$301,"&lt;="&amp;$F227,$G$2:$G$301,"&gt;"&amp;$F227)&gt;0,"Yes","GAP"))</f>
        <v/>
      </c>
      <c r="L227" s="14"/>
    </row>
    <row r="228" customFormat="false" ht="15" hidden="false" customHeight="false" outlineLevel="0" collapsed="false">
      <c r="A228" s="14"/>
      <c r="B228" s="14"/>
      <c r="C228" s="15" t="str">
        <f aca="false">IF($B228="","",Lists!$H$2+MATCH($B228,Lists!$A$2:$A$8,0)-1)</f>
        <v/>
      </c>
      <c r="D228" s="14"/>
      <c r="E228" s="16" t="str">
        <f aca="false">IF($D228="","",IFERROR(INDEX(Staff!$B$2:$B$101,MATCH($D228,Staff!$A$2:$A$101,0)),"Not on Staff list"))</f>
        <v/>
      </c>
      <c r="F228" s="17"/>
      <c r="G228" s="17"/>
      <c r="H228" s="18"/>
      <c r="I228" s="16" t="str">
        <f aca="false">IF($D228="","",IFERROR(INDEX(Staff!$G$2:$G$101,MATCH($D228,Staff!$A$2:$A$101,0)),"No"))</f>
        <v/>
      </c>
      <c r="J228" s="19" t="str">
        <f aca="false">IF(OR($F228="",$G228=""),"",MAX(0,MOD($G228-$F228,1)*24-N($H228)/60))</f>
        <v/>
      </c>
      <c r="K228" s="16" t="str">
        <f aca="false">IF(OR($A228="",$B228="",$F228=""),"",IF(COUNTIFS($A$2:$A$301,$A228,$B$2:$B$301,$B228,$I$2:$I$301,"Yes",$F$2:$F$301,"&lt;="&amp;$F228,$G$2:$G$301,"&gt;"&amp;$F228)&gt;0,"Yes","GAP"))</f>
        <v/>
      </c>
      <c r="L228" s="14"/>
    </row>
    <row r="229" customFormat="false" ht="15" hidden="false" customHeight="false" outlineLevel="0" collapsed="false">
      <c r="A229" s="14"/>
      <c r="B229" s="14"/>
      <c r="C229" s="15" t="str">
        <f aca="false">IF($B229="","",Lists!$H$2+MATCH($B229,Lists!$A$2:$A$8,0)-1)</f>
        <v/>
      </c>
      <c r="D229" s="14"/>
      <c r="E229" s="16" t="str">
        <f aca="false">IF($D229="","",IFERROR(INDEX(Staff!$B$2:$B$101,MATCH($D229,Staff!$A$2:$A$101,0)),"Not on Staff list"))</f>
        <v/>
      </c>
      <c r="F229" s="17"/>
      <c r="G229" s="17"/>
      <c r="H229" s="18"/>
      <c r="I229" s="16" t="str">
        <f aca="false">IF($D229="","",IFERROR(INDEX(Staff!$G$2:$G$101,MATCH($D229,Staff!$A$2:$A$101,0)),"No"))</f>
        <v/>
      </c>
      <c r="J229" s="19" t="str">
        <f aca="false">IF(OR($F229="",$G229=""),"",MAX(0,MOD($G229-$F229,1)*24-N($H229)/60))</f>
        <v/>
      </c>
      <c r="K229" s="16" t="str">
        <f aca="false">IF(OR($A229="",$B229="",$F229=""),"",IF(COUNTIFS($A$2:$A$301,$A229,$B$2:$B$301,$B229,$I$2:$I$301,"Yes",$F$2:$F$301,"&lt;="&amp;$F229,$G$2:$G$301,"&gt;"&amp;$F229)&gt;0,"Yes","GAP"))</f>
        <v/>
      </c>
      <c r="L229" s="14"/>
    </row>
    <row r="230" customFormat="false" ht="15" hidden="false" customHeight="false" outlineLevel="0" collapsed="false">
      <c r="A230" s="14"/>
      <c r="B230" s="14"/>
      <c r="C230" s="15" t="str">
        <f aca="false">IF($B230="","",Lists!$H$2+MATCH($B230,Lists!$A$2:$A$8,0)-1)</f>
        <v/>
      </c>
      <c r="D230" s="14"/>
      <c r="E230" s="16" t="str">
        <f aca="false">IF($D230="","",IFERROR(INDEX(Staff!$B$2:$B$101,MATCH($D230,Staff!$A$2:$A$101,0)),"Not on Staff list"))</f>
        <v/>
      </c>
      <c r="F230" s="17"/>
      <c r="G230" s="17"/>
      <c r="H230" s="18"/>
      <c r="I230" s="16" t="str">
        <f aca="false">IF($D230="","",IFERROR(INDEX(Staff!$G$2:$G$101,MATCH($D230,Staff!$A$2:$A$101,0)),"No"))</f>
        <v/>
      </c>
      <c r="J230" s="19" t="str">
        <f aca="false">IF(OR($F230="",$G230=""),"",MAX(0,MOD($G230-$F230,1)*24-N($H230)/60))</f>
        <v/>
      </c>
      <c r="K230" s="16" t="str">
        <f aca="false">IF(OR($A230="",$B230="",$F230=""),"",IF(COUNTIFS($A$2:$A$301,$A230,$B$2:$B$301,$B230,$I$2:$I$301,"Yes",$F$2:$F$301,"&lt;="&amp;$F230,$G$2:$G$301,"&gt;"&amp;$F230)&gt;0,"Yes","GAP"))</f>
        <v/>
      </c>
      <c r="L230" s="14"/>
    </row>
    <row r="231" customFormat="false" ht="15" hidden="false" customHeight="false" outlineLevel="0" collapsed="false">
      <c r="A231" s="14"/>
      <c r="B231" s="14"/>
      <c r="C231" s="15" t="str">
        <f aca="false">IF($B231="","",Lists!$H$2+MATCH($B231,Lists!$A$2:$A$8,0)-1)</f>
        <v/>
      </c>
      <c r="D231" s="14"/>
      <c r="E231" s="16" t="str">
        <f aca="false">IF($D231="","",IFERROR(INDEX(Staff!$B$2:$B$101,MATCH($D231,Staff!$A$2:$A$101,0)),"Not on Staff list"))</f>
        <v/>
      </c>
      <c r="F231" s="17"/>
      <c r="G231" s="17"/>
      <c r="H231" s="18"/>
      <c r="I231" s="16" t="str">
        <f aca="false">IF($D231="","",IFERROR(INDEX(Staff!$G$2:$G$101,MATCH($D231,Staff!$A$2:$A$101,0)),"No"))</f>
        <v/>
      </c>
      <c r="J231" s="19" t="str">
        <f aca="false">IF(OR($F231="",$G231=""),"",MAX(0,MOD($G231-$F231,1)*24-N($H231)/60))</f>
        <v/>
      </c>
      <c r="K231" s="16" t="str">
        <f aca="false">IF(OR($A231="",$B231="",$F231=""),"",IF(COUNTIFS($A$2:$A$301,$A231,$B$2:$B$301,$B231,$I$2:$I$301,"Yes",$F$2:$F$301,"&lt;="&amp;$F231,$G$2:$G$301,"&gt;"&amp;$F231)&gt;0,"Yes","GAP"))</f>
        <v/>
      </c>
      <c r="L231" s="14"/>
    </row>
    <row r="232" customFormat="false" ht="15" hidden="false" customHeight="false" outlineLevel="0" collapsed="false">
      <c r="A232" s="14"/>
      <c r="B232" s="14"/>
      <c r="C232" s="15" t="str">
        <f aca="false">IF($B232="","",Lists!$H$2+MATCH($B232,Lists!$A$2:$A$8,0)-1)</f>
        <v/>
      </c>
      <c r="D232" s="14"/>
      <c r="E232" s="16" t="str">
        <f aca="false">IF($D232="","",IFERROR(INDEX(Staff!$B$2:$B$101,MATCH($D232,Staff!$A$2:$A$101,0)),"Not on Staff list"))</f>
        <v/>
      </c>
      <c r="F232" s="17"/>
      <c r="G232" s="17"/>
      <c r="H232" s="18"/>
      <c r="I232" s="16" t="str">
        <f aca="false">IF($D232="","",IFERROR(INDEX(Staff!$G$2:$G$101,MATCH($D232,Staff!$A$2:$A$101,0)),"No"))</f>
        <v/>
      </c>
      <c r="J232" s="19" t="str">
        <f aca="false">IF(OR($F232="",$G232=""),"",MAX(0,MOD($G232-$F232,1)*24-N($H232)/60))</f>
        <v/>
      </c>
      <c r="K232" s="16" t="str">
        <f aca="false">IF(OR($A232="",$B232="",$F232=""),"",IF(COUNTIFS($A$2:$A$301,$A232,$B$2:$B$301,$B232,$I$2:$I$301,"Yes",$F$2:$F$301,"&lt;="&amp;$F232,$G$2:$G$301,"&gt;"&amp;$F232)&gt;0,"Yes","GAP"))</f>
        <v/>
      </c>
      <c r="L232" s="14"/>
    </row>
    <row r="233" customFormat="false" ht="15" hidden="false" customHeight="false" outlineLevel="0" collapsed="false">
      <c r="A233" s="14"/>
      <c r="B233" s="14"/>
      <c r="C233" s="15" t="str">
        <f aca="false">IF($B233="","",Lists!$H$2+MATCH($B233,Lists!$A$2:$A$8,0)-1)</f>
        <v/>
      </c>
      <c r="D233" s="14"/>
      <c r="E233" s="16" t="str">
        <f aca="false">IF($D233="","",IFERROR(INDEX(Staff!$B$2:$B$101,MATCH($D233,Staff!$A$2:$A$101,0)),"Not on Staff list"))</f>
        <v/>
      </c>
      <c r="F233" s="17"/>
      <c r="G233" s="17"/>
      <c r="H233" s="18"/>
      <c r="I233" s="16" t="str">
        <f aca="false">IF($D233="","",IFERROR(INDEX(Staff!$G$2:$G$101,MATCH($D233,Staff!$A$2:$A$101,0)),"No"))</f>
        <v/>
      </c>
      <c r="J233" s="19" t="str">
        <f aca="false">IF(OR($F233="",$G233=""),"",MAX(0,MOD($G233-$F233,1)*24-N($H233)/60))</f>
        <v/>
      </c>
      <c r="K233" s="16" t="str">
        <f aca="false">IF(OR($A233="",$B233="",$F233=""),"",IF(COUNTIFS($A$2:$A$301,$A233,$B$2:$B$301,$B233,$I$2:$I$301,"Yes",$F$2:$F$301,"&lt;="&amp;$F233,$G$2:$G$301,"&gt;"&amp;$F233)&gt;0,"Yes","GAP"))</f>
        <v/>
      </c>
      <c r="L233" s="14"/>
    </row>
    <row r="234" customFormat="false" ht="15" hidden="false" customHeight="false" outlineLevel="0" collapsed="false">
      <c r="A234" s="14"/>
      <c r="B234" s="14"/>
      <c r="C234" s="15" t="str">
        <f aca="false">IF($B234="","",Lists!$H$2+MATCH($B234,Lists!$A$2:$A$8,0)-1)</f>
        <v/>
      </c>
      <c r="D234" s="14"/>
      <c r="E234" s="16" t="str">
        <f aca="false">IF($D234="","",IFERROR(INDEX(Staff!$B$2:$B$101,MATCH($D234,Staff!$A$2:$A$101,0)),"Not on Staff list"))</f>
        <v/>
      </c>
      <c r="F234" s="17"/>
      <c r="G234" s="17"/>
      <c r="H234" s="18"/>
      <c r="I234" s="16" t="str">
        <f aca="false">IF($D234="","",IFERROR(INDEX(Staff!$G$2:$G$101,MATCH($D234,Staff!$A$2:$A$101,0)),"No"))</f>
        <v/>
      </c>
      <c r="J234" s="19" t="str">
        <f aca="false">IF(OR($F234="",$G234=""),"",MAX(0,MOD($G234-$F234,1)*24-N($H234)/60))</f>
        <v/>
      </c>
      <c r="K234" s="16" t="str">
        <f aca="false">IF(OR($A234="",$B234="",$F234=""),"",IF(COUNTIFS($A$2:$A$301,$A234,$B$2:$B$301,$B234,$I$2:$I$301,"Yes",$F$2:$F$301,"&lt;="&amp;$F234,$G$2:$G$301,"&gt;"&amp;$F234)&gt;0,"Yes","GAP"))</f>
        <v/>
      </c>
      <c r="L234" s="14"/>
    </row>
    <row r="235" customFormat="false" ht="15" hidden="false" customHeight="false" outlineLevel="0" collapsed="false">
      <c r="A235" s="14"/>
      <c r="B235" s="14"/>
      <c r="C235" s="15" t="str">
        <f aca="false">IF($B235="","",Lists!$H$2+MATCH($B235,Lists!$A$2:$A$8,0)-1)</f>
        <v/>
      </c>
      <c r="D235" s="14"/>
      <c r="E235" s="16" t="str">
        <f aca="false">IF($D235="","",IFERROR(INDEX(Staff!$B$2:$B$101,MATCH($D235,Staff!$A$2:$A$101,0)),"Not on Staff list"))</f>
        <v/>
      </c>
      <c r="F235" s="17"/>
      <c r="G235" s="17"/>
      <c r="H235" s="18"/>
      <c r="I235" s="16" t="str">
        <f aca="false">IF($D235="","",IFERROR(INDEX(Staff!$G$2:$G$101,MATCH($D235,Staff!$A$2:$A$101,0)),"No"))</f>
        <v/>
      </c>
      <c r="J235" s="19" t="str">
        <f aca="false">IF(OR($F235="",$G235=""),"",MAX(0,MOD($G235-$F235,1)*24-N($H235)/60))</f>
        <v/>
      </c>
      <c r="K235" s="16" t="str">
        <f aca="false">IF(OR($A235="",$B235="",$F235=""),"",IF(COUNTIFS($A$2:$A$301,$A235,$B$2:$B$301,$B235,$I$2:$I$301,"Yes",$F$2:$F$301,"&lt;="&amp;$F235,$G$2:$G$301,"&gt;"&amp;$F235)&gt;0,"Yes","GAP"))</f>
        <v/>
      </c>
      <c r="L235" s="14"/>
    </row>
    <row r="236" customFormat="false" ht="15" hidden="false" customHeight="false" outlineLevel="0" collapsed="false">
      <c r="A236" s="14"/>
      <c r="B236" s="14"/>
      <c r="C236" s="15" t="str">
        <f aca="false">IF($B236="","",Lists!$H$2+MATCH($B236,Lists!$A$2:$A$8,0)-1)</f>
        <v/>
      </c>
      <c r="D236" s="14"/>
      <c r="E236" s="16" t="str">
        <f aca="false">IF($D236="","",IFERROR(INDEX(Staff!$B$2:$B$101,MATCH($D236,Staff!$A$2:$A$101,0)),"Not on Staff list"))</f>
        <v/>
      </c>
      <c r="F236" s="17"/>
      <c r="G236" s="17"/>
      <c r="H236" s="18"/>
      <c r="I236" s="16" t="str">
        <f aca="false">IF($D236="","",IFERROR(INDEX(Staff!$G$2:$G$101,MATCH($D236,Staff!$A$2:$A$101,0)),"No"))</f>
        <v/>
      </c>
      <c r="J236" s="19" t="str">
        <f aca="false">IF(OR($F236="",$G236=""),"",MAX(0,MOD($G236-$F236,1)*24-N($H236)/60))</f>
        <v/>
      </c>
      <c r="K236" s="16" t="str">
        <f aca="false">IF(OR($A236="",$B236="",$F236=""),"",IF(COUNTIFS($A$2:$A$301,$A236,$B$2:$B$301,$B236,$I$2:$I$301,"Yes",$F$2:$F$301,"&lt;="&amp;$F236,$G$2:$G$301,"&gt;"&amp;$F236)&gt;0,"Yes","GAP"))</f>
        <v/>
      </c>
      <c r="L236" s="14"/>
    </row>
    <row r="237" customFormat="false" ht="15" hidden="false" customHeight="false" outlineLevel="0" collapsed="false">
      <c r="A237" s="14"/>
      <c r="B237" s="14"/>
      <c r="C237" s="15" t="str">
        <f aca="false">IF($B237="","",Lists!$H$2+MATCH($B237,Lists!$A$2:$A$8,0)-1)</f>
        <v/>
      </c>
      <c r="D237" s="14"/>
      <c r="E237" s="16" t="str">
        <f aca="false">IF($D237="","",IFERROR(INDEX(Staff!$B$2:$B$101,MATCH($D237,Staff!$A$2:$A$101,0)),"Not on Staff list"))</f>
        <v/>
      </c>
      <c r="F237" s="17"/>
      <c r="G237" s="17"/>
      <c r="H237" s="18"/>
      <c r="I237" s="16" t="str">
        <f aca="false">IF($D237="","",IFERROR(INDEX(Staff!$G$2:$G$101,MATCH($D237,Staff!$A$2:$A$101,0)),"No"))</f>
        <v/>
      </c>
      <c r="J237" s="19" t="str">
        <f aca="false">IF(OR($F237="",$G237=""),"",MAX(0,MOD($G237-$F237,1)*24-N($H237)/60))</f>
        <v/>
      </c>
      <c r="K237" s="16" t="str">
        <f aca="false">IF(OR($A237="",$B237="",$F237=""),"",IF(COUNTIFS($A$2:$A$301,$A237,$B$2:$B$301,$B237,$I$2:$I$301,"Yes",$F$2:$F$301,"&lt;="&amp;$F237,$G$2:$G$301,"&gt;"&amp;$F237)&gt;0,"Yes","GAP"))</f>
        <v/>
      </c>
      <c r="L237" s="14"/>
    </row>
    <row r="238" customFormat="false" ht="15" hidden="false" customHeight="false" outlineLevel="0" collapsed="false">
      <c r="A238" s="14"/>
      <c r="B238" s="14"/>
      <c r="C238" s="15" t="str">
        <f aca="false">IF($B238="","",Lists!$H$2+MATCH($B238,Lists!$A$2:$A$8,0)-1)</f>
        <v/>
      </c>
      <c r="D238" s="14"/>
      <c r="E238" s="16" t="str">
        <f aca="false">IF($D238="","",IFERROR(INDEX(Staff!$B$2:$B$101,MATCH($D238,Staff!$A$2:$A$101,0)),"Not on Staff list"))</f>
        <v/>
      </c>
      <c r="F238" s="17"/>
      <c r="G238" s="17"/>
      <c r="H238" s="18"/>
      <c r="I238" s="16" t="str">
        <f aca="false">IF($D238="","",IFERROR(INDEX(Staff!$G$2:$G$101,MATCH($D238,Staff!$A$2:$A$101,0)),"No"))</f>
        <v/>
      </c>
      <c r="J238" s="19" t="str">
        <f aca="false">IF(OR($F238="",$G238=""),"",MAX(0,MOD($G238-$F238,1)*24-N($H238)/60))</f>
        <v/>
      </c>
      <c r="K238" s="16" t="str">
        <f aca="false">IF(OR($A238="",$B238="",$F238=""),"",IF(COUNTIFS($A$2:$A$301,$A238,$B$2:$B$301,$B238,$I$2:$I$301,"Yes",$F$2:$F$301,"&lt;="&amp;$F238,$G$2:$G$301,"&gt;"&amp;$F238)&gt;0,"Yes","GAP"))</f>
        <v/>
      </c>
      <c r="L238" s="14"/>
    </row>
    <row r="239" customFormat="false" ht="15" hidden="false" customHeight="false" outlineLevel="0" collapsed="false">
      <c r="A239" s="14"/>
      <c r="B239" s="14"/>
      <c r="C239" s="15" t="str">
        <f aca="false">IF($B239="","",Lists!$H$2+MATCH($B239,Lists!$A$2:$A$8,0)-1)</f>
        <v/>
      </c>
      <c r="D239" s="14"/>
      <c r="E239" s="16" t="str">
        <f aca="false">IF($D239="","",IFERROR(INDEX(Staff!$B$2:$B$101,MATCH($D239,Staff!$A$2:$A$101,0)),"Not on Staff list"))</f>
        <v/>
      </c>
      <c r="F239" s="17"/>
      <c r="G239" s="17"/>
      <c r="H239" s="18"/>
      <c r="I239" s="16" t="str">
        <f aca="false">IF($D239="","",IFERROR(INDEX(Staff!$G$2:$G$101,MATCH($D239,Staff!$A$2:$A$101,0)),"No"))</f>
        <v/>
      </c>
      <c r="J239" s="19" t="str">
        <f aca="false">IF(OR($F239="",$G239=""),"",MAX(0,MOD($G239-$F239,1)*24-N($H239)/60))</f>
        <v/>
      </c>
      <c r="K239" s="16" t="str">
        <f aca="false">IF(OR($A239="",$B239="",$F239=""),"",IF(COUNTIFS($A$2:$A$301,$A239,$B$2:$B$301,$B239,$I$2:$I$301,"Yes",$F$2:$F$301,"&lt;="&amp;$F239,$G$2:$G$301,"&gt;"&amp;$F239)&gt;0,"Yes","GAP"))</f>
        <v/>
      </c>
      <c r="L239" s="14"/>
    </row>
    <row r="240" customFormat="false" ht="15" hidden="false" customHeight="false" outlineLevel="0" collapsed="false">
      <c r="A240" s="14"/>
      <c r="B240" s="14"/>
      <c r="C240" s="15" t="str">
        <f aca="false">IF($B240="","",Lists!$H$2+MATCH($B240,Lists!$A$2:$A$8,0)-1)</f>
        <v/>
      </c>
      <c r="D240" s="14"/>
      <c r="E240" s="16" t="str">
        <f aca="false">IF($D240="","",IFERROR(INDEX(Staff!$B$2:$B$101,MATCH($D240,Staff!$A$2:$A$101,0)),"Not on Staff list"))</f>
        <v/>
      </c>
      <c r="F240" s="17"/>
      <c r="G240" s="17"/>
      <c r="H240" s="18"/>
      <c r="I240" s="16" t="str">
        <f aca="false">IF($D240="","",IFERROR(INDEX(Staff!$G$2:$G$101,MATCH($D240,Staff!$A$2:$A$101,0)),"No"))</f>
        <v/>
      </c>
      <c r="J240" s="19" t="str">
        <f aca="false">IF(OR($F240="",$G240=""),"",MAX(0,MOD($G240-$F240,1)*24-N($H240)/60))</f>
        <v/>
      </c>
      <c r="K240" s="16" t="str">
        <f aca="false">IF(OR($A240="",$B240="",$F240=""),"",IF(COUNTIFS($A$2:$A$301,$A240,$B$2:$B$301,$B240,$I$2:$I$301,"Yes",$F$2:$F$301,"&lt;="&amp;$F240,$G$2:$G$301,"&gt;"&amp;$F240)&gt;0,"Yes","GAP"))</f>
        <v/>
      </c>
      <c r="L240" s="14"/>
    </row>
    <row r="241" customFormat="false" ht="15" hidden="false" customHeight="false" outlineLevel="0" collapsed="false">
      <c r="A241" s="14"/>
      <c r="B241" s="14"/>
      <c r="C241" s="15" t="str">
        <f aca="false">IF($B241="","",Lists!$H$2+MATCH($B241,Lists!$A$2:$A$8,0)-1)</f>
        <v/>
      </c>
      <c r="D241" s="14"/>
      <c r="E241" s="16" t="str">
        <f aca="false">IF($D241="","",IFERROR(INDEX(Staff!$B$2:$B$101,MATCH($D241,Staff!$A$2:$A$101,0)),"Not on Staff list"))</f>
        <v/>
      </c>
      <c r="F241" s="17"/>
      <c r="G241" s="17"/>
      <c r="H241" s="18"/>
      <c r="I241" s="16" t="str">
        <f aca="false">IF($D241="","",IFERROR(INDEX(Staff!$G$2:$G$101,MATCH($D241,Staff!$A$2:$A$101,0)),"No"))</f>
        <v/>
      </c>
      <c r="J241" s="19" t="str">
        <f aca="false">IF(OR($F241="",$G241=""),"",MAX(0,MOD($G241-$F241,1)*24-N($H241)/60))</f>
        <v/>
      </c>
      <c r="K241" s="16" t="str">
        <f aca="false">IF(OR($A241="",$B241="",$F241=""),"",IF(COUNTIFS($A$2:$A$301,$A241,$B$2:$B$301,$B241,$I$2:$I$301,"Yes",$F$2:$F$301,"&lt;="&amp;$F241,$G$2:$G$301,"&gt;"&amp;$F241)&gt;0,"Yes","GAP"))</f>
        <v/>
      </c>
      <c r="L241" s="14"/>
    </row>
    <row r="242" customFormat="false" ht="15" hidden="false" customHeight="false" outlineLevel="0" collapsed="false">
      <c r="A242" s="14"/>
      <c r="B242" s="14"/>
      <c r="C242" s="15" t="str">
        <f aca="false">IF($B242="","",Lists!$H$2+MATCH($B242,Lists!$A$2:$A$8,0)-1)</f>
        <v/>
      </c>
      <c r="D242" s="14"/>
      <c r="E242" s="16" t="str">
        <f aca="false">IF($D242="","",IFERROR(INDEX(Staff!$B$2:$B$101,MATCH($D242,Staff!$A$2:$A$101,0)),"Not on Staff list"))</f>
        <v/>
      </c>
      <c r="F242" s="17"/>
      <c r="G242" s="17"/>
      <c r="H242" s="18"/>
      <c r="I242" s="16" t="str">
        <f aca="false">IF($D242="","",IFERROR(INDEX(Staff!$G$2:$G$101,MATCH($D242,Staff!$A$2:$A$101,0)),"No"))</f>
        <v/>
      </c>
      <c r="J242" s="19" t="str">
        <f aca="false">IF(OR($F242="",$G242=""),"",MAX(0,MOD($G242-$F242,1)*24-N($H242)/60))</f>
        <v/>
      </c>
      <c r="K242" s="16" t="str">
        <f aca="false">IF(OR($A242="",$B242="",$F242=""),"",IF(COUNTIFS($A$2:$A$301,$A242,$B$2:$B$301,$B242,$I$2:$I$301,"Yes",$F$2:$F$301,"&lt;="&amp;$F242,$G$2:$G$301,"&gt;"&amp;$F242)&gt;0,"Yes","GAP"))</f>
        <v/>
      </c>
      <c r="L242" s="14"/>
    </row>
    <row r="243" customFormat="false" ht="15" hidden="false" customHeight="false" outlineLevel="0" collapsed="false">
      <c r="A243" s="14"/>
      <c r="B243" s="14"/>
      <c r="C243" s="15" t="str">
        <f aca="false">IF($B243="","",Lists!$H$2+MATCH($B243,Lists!$A$2:$A$8,0)-1)</f>
        <v/>
      </c>
      <c r="D243" s="14"/>
      <c r="E243" s="16" t="str">
        <f aca="false">IF($D243="","",IFERROR(INDEX(Staff!$B$2:$B$101,MATCH($D243,Staff!$A$2:$A$101,0)),"Not on Staff list"))</f>
        <v/>
      </c>
      <c r="F243" s="17"/>
      <c r="G243" s="17"/>
      <c r="H243" s="18"/>
      <c r="I243" s="16" t="str">
        <f aca="false">IF($D243="","",IFERROR(INDEX(Staff!$G$2:$G$101,MATCH($D243,Staff!$A$2:$A$101,0)),"No"))</f>
        <v/>
      </c>
      <c r="J243" s="19" t="str">
        <f aca="false">IF(OR($F243="",$G243=""),"",MAX(0,MOD($G243-$F243,1)*24-N($H243)/60))</f>
        <v/>
      </c>
      <c r="K243" s="16" t="str">
        <f aca="false">IF(OR($A243="",$B243="",$F243=""),"",IF(COUNTIFS($A$2:$A$301,$A243,$B$2:$B$301,$B243,$I$2:$I$301,"Yes",$F$2:$F$301,"&lt;="&amp;$F243,$G$2:$G$301,"&gt;"&amp;$F243)&gt;0,"Yes","GAP"))</f>
        <v/>
      </c>
      <c r="L243" s="14"/>
    </row>
    <row r="244" customFormat="false" ht="15" hidden="false" customHeight="false" outlineLevel="0" collapsed="false">
      <c r="A244" s="14"/>
      <c r="B244" s="14"/>
      <c r="C244" s="15" t="str">
        <f aca="false">IF($B244="","",Lists!$H$2+MATCH($B244,Lists!$A$2:$A$8,0)-1)</f>
        <v/>
      </c>
      <c r="D244" s="14"/>
      <c r="E244" s="16" t="str">
        <f aca="false">IF($D244="","",IFERROR(INDEX(Staff!$B$2:$B$101,MATCH($D244,Staff!$A$2:$A$101,0)),"Not on Staff list"))</f>
        <v/>
      </c>
      <c r="F244" s="17"/>
      <c r="G244" s="17"/>
      <c r="H244" s="18"/>
      <c r="I244" s="16" t="str">
        <f aca="false">IF($D244="","",IFERROR(INDEX(Staff!$G$2:$G$101,MATCH($D244,Staff!$A$2:$A$101,0)),"No"))</f>
        <v/>
      </c>
      <c r="J244" s="19" t="str">
        <f aca="false">IF(OR($F244="",$G244=""),"",MAX(0,MOD($G244-$F244,1)*24-N($H244)/60))</f>
        <v/>
      </c>
      <c r="K244" s="16" t="str">
        <f aca="false">IF(OR($A244="",$B244="",$F244=""),"",IF(COUNTIFS($A$2:$A$301,$A244,$B$2:$B$301,$B244,$I$2:$I$301,"Yes",$F$2:$F$301,"&lt;="&amp;$F244,$G$2:$G$301,"&gt;"&amp;$F244)&gt;0,"Yes","GAP"))</f>
        <v/>
      </c>
      <c r="L244" s="14"/>
    </row>
    <row r="245" customFormat="false" ht="15" hidden="false" customHeight="false" outlineLevel="0" collapsed="false">
      <c r="A245" s="14"/>
      <c r="B245" s="14"/>
      <c r="C245" s="15" t="str">
        <f aca="false">IF($B245="","",Lists!$H$2+MATCH($B245,Lists!$A$2:$A$8,0)-1)</f>
        <v/>
      </c>
      <c r="D245" s="14"/>
      <c r="E245" s="16" t="str">
        <f aca="false">IF($D245="","",IFERROR(INDEX(Staff!$B$2:$B$101,MATCH($D245,Staff!$A$2:$A$101,0)),"Not on Staff list"))</f>
        <v/>
      </c>
      <c r="F245" s="17"/>
      <c r="G245" s="17"/>
      <c r="H245" s="18"/>
      <c r="I245" s="16" t="str">
        <f aca="false">IF($D245="","",IFERROR(INDEX(Staff!$G$2:$G$101,MATCH($D245,Staff!$A$2:$A$101,0)),"No"))</f>
        <v/>
      </c>
      <c r="J245" s="19" t="str">
        <f aca="false">IF(OR($F245="",$G245=""),"",MAX(0,MOD($G245-$F245,1)*24-N($H245)/60))</f>
        <v/>
      </c>
      <c r="K245" s="16" t="str">
        <f aca="false">IF(OR($A245="",$B245="",$F245=""),"",IF(COUNTIFS($A$2:$A$301,$A245,$B$2:$B$301,$B245,$I$2:$I$301,"Yes",$F$2:$F$301,"&lt;="&amp;$F245,$G$2:$G$301,"&gt;"&amp;$F245)&gt;0,"Yes","GAP"))</f>
        <v/>
      </c>
      <c r="L245" s="14"/>
    </row>
    <row r="246" customFormat="false" ht="15" hidden="false" customHeight="false" outlineLevel="0" collapsed="false">
      <c r="A246" s="14"/>
      <c r="B246" s="14"/>
      <c r="C246" s="15" t="str">
        <f aca="false">IF($B246="","",Lists!$H$2+MATCH($B246,Lists!$A$2:$A$8,0)-1)</f>
        <v/>
      </c>
      <c r="D246" s="14"/>
      <c r="E246" s="16" t="str">
        <f aca="false">IF($D246="","",IFERROR(INDEX(Staff!$B$2:$B$101,MATCH($D246,Staff!$A$2:$A$101,0)),"Not on Staff list"))</f>
        <v/>
      </c>
      <c r="F246" s="17"/>
      <c r="G246" s="17"/>
      <c r="H246" s="18"/>
      <c r="I246" s="16" t="str">
        <f aca="false">IF($D246="","",IFERROR(INDEX(Staff!$G$2:$G$101,MATCH($D246,Staff!$A$2:$A$101,0)),"No"))</f>
        <v/>
      </c>
      <c r="J246" s="19" t="str">
        <f aca="false">IF(OR($F246="",$G246=""),"",MAX(0,MOD($G246-$F246,1)*24-N($H246)/60))</f>
        <v/>
      </c>
      <c r="K246" s="16" t="str">
        <f aca="false">IF(OR($A246="",$B246="",$F246=""),"",IF(COUNTIFS($A$2:$A$301,$A246,$B$2:$B$301,$B246,$I$2:$I$301,"Yes",$F$2:$F$301,"&lt;="&amp;$F246,$G$2:$G$301,"&gt;"&amp;$F246)&gt;0,"Yes","GAP"))</f>
        <v/>
      </c>
      <c r="L246" s="14"/>
    </row>
    <row r="247" customFormat="false" ht="15" hidden="false" customHeight="false" outlineLevel="0" collapsed="false">
      <c r="A247" s="14"/>
      <c r="B247" s="14"/>
      <c r="C247" s="15" t="str">
        <f aca="false">IF($B247="","",Lists!$H$2+MATCH($B247,Lists!$A$2:$A$8,0)-1)</f>
        <v/>
      </c>
      <c r="D247" s="14"/>
      <c r="E247" s="16" t="str">
        <f aca="false">IF($D247="","",IFERROR(INDEX(Staff!$B$2:$B$101,MATCH($D247,Staff!$A$2:$A$101,0)),"Not on Staff list"))</f>
        <v/>
      </c>
      <c r="F247" s="17"/>
      <c r="G247" s="17"/>
      <c r="H247" s="18"/>
      <c r="I247" s="16" t="str">
        <f aca="false">IF($D247="","",IFERROR(INDEX(Staff!$G$2:$G$101,MATCH($D247,Staff!$A$2:$A$101,0)),"No"))</f>
        <v/>
      </c>
      <c r="J247" s="19" t="str">
        <f aca="false">IF(OR($F247="",$G247=""),"",MAX(0,MOD($G247-$F247,1)*24-N($H247)/60))</f>
        <v/>
      </c>
      <c r="K247" s="16" t="str">
        <f aca="false">IF(OR($A247="",$B247="",$F247=""),"",IF(COUNTIFS($A$2:$A$301,$A247,$B$2:$B$301,$B247,$I$2:$I$301,"Yes",$F$2:$F$301,"&lt;="&amp;$F247,$G$2:$G$301,"&gt;"&amp;$F247)&gt;0,"Yes","GAP"))</f>
        <v/>
      </c>
      <c r="L247" s="14"/>
    </row>
    <row r="248" customFormat="false" ht="15" hidden="false" customHeight="false" outlineLevel="0" collapsed="false">
      <c r="A248" s="14"/>
      <c r="B248" s="14"/>
      <c r="C248" s="15" t="str">
        <f aca="false">IF($B248="","",Lists!$H$2+MATCH($B248,Lists!$A$2:$A$8,0)-1)</f>
        <v/>
      </c>
      <c r="D248" s="14"/>
      <c r="E248" s="16" t="str">
        <f aca="false">IF($D248="","",IFERROR(INDEX(Staff!$B$2:$B$101,MATCH($D248,Staff!$A$2:$A$101,0)),"Not on Staff list"))</f>
        <v/>
      </c>
      <c r="F248" s="17"/>
      <c r="G248" s="17"/>
      <c r="H248" s="18"/>
      <c r="I248" s="16" t="str">
        <f aca="false">IF($D248="","",IFERROR(INDEX(Staff!$G$2:$G$101,MATCH($D248,Staff!$A$2:$A$101,0)),"No"))</f>
        <v/>
      </c>
      <c r="J248" s="19" t="str">
        <f aca="false">IF(OR($F248="",$G248=""),"",MAX(0,MOD($G248-$F248,1)*24-N($H248)/60))</f>
        <v/>
      </c>
      <c r="K248" s="16" t="str">
        <f aca="false">IF(OR($A248="",$B248="",$F248=""),"",IF(COUNTIFS($A$2:$A$301,$A248,$B$2:$B$301,$B248,$I$2:$I$301,"Yes",$F$2:$F$301,"&lt;="&amp;$F248,$G$2:$G$301,"&gt;"&amp;$F248)&gt;0,"Yes","GAP"))</f>
        <v/>
      </c>
      <c r="L248" s="14"/>
    </row>
    <row r="249" customFormat="false" ht="15" hidden="false" customHeight="false" outlineLevel="0" collapsed="false">
      <c r="A249" s="14"/>
      <c r="B249" s="14"/>
      <c r="C249" s="15" t="str">
        <f aca="false">IF($B249="","",Lists!$H$2+MATCH($B249,Lists!$A$2:$A$8,0)-1)</f>
        <v/>
      </c>
      <c r="D249" s="14"/>
      <c r="E249" s="16" t="str">
        <f aca="false">IF($D249="","",IFERROR(INDEX(Staff!$B$2:$B$101,MATCH($D249,Staff!$A$2:$A$101,0)),"Not on Staff list"))</f>
        <v/>
      </c>
      <c r="F249" s="17"/>
      <c r="G249" s="17"/>
      <c r="H249" s="18"/>
      <c r="I249" s="16" t="str">
        <f aca="false">IF($D249="","",IFERROR(INDEX(Staff!$G$2:$G$101,MATCH($D249,Staff!$A$2:$A$101,0)),"No"))</f>
        <v/>
      </c>
      <c r="J249" s="19" t="str">
        <f aca="false">IF(OR($F249="",$G249=""),"",MAX(0,MOD($G249-$F249,1)*24-N($H249)/60))</f>
        <v/>
      </c>
      <c r="K249" s="16" t="str">
        <f aca="false">IF(OR($A249="",$B249="",$F249=""),"",IF(COUNTIFS($A$2:$A$301,$A249,$B$2:$B$301,$B249,$I$2:$I$301,"Yes",$F$2:$F$301,"&lt;="&amp;$F249,$G$2:$G$301,"&gt;"&amp;$F249)&gt;0,"Yes","GAP"))</f>
        <v/>
      </c>
      <c r="L249" s="14"/>
    </row>
    <row r="250" customFormat="false" ht="15" hidden="false" customHeight="false" outlineLevel="0" collapsed="false">
      <c r="A250" s="14"/>
      <c r="B250" s="14"/>
      <c r="C250" s="15" t="str">
        <f aca="false">IF($B250="","",Lists!$H$2+MATCH($B250,Lists!$A$2:$A$8,0)-1)</f>
        <v/>
      </c>
      <c r="D250" s="14"/>
      <c r="E250" s="16" t="str">
        <f aca="false">IF($D250="","",IFERROR(INDEX(Staff!$B$2:$B$101,MATCH($D250,Staff!$A$2:$A$101,0)),"Not on Staff list"))</f>
        <v/>
      </c>
      <c r="F250" s="17"/>
      <c r="G250" s="17"/>
      <c r="H250" s="18"/>
      <c r="I250" s="16" t="str">
        <f aca="false">IF($D250="","",IFERROR(INDEX(Staff!$G$2:$G$101,MATCH($D250,Staff!$A$2:$A$101,0)),"No"))</f>
        <v/>
      </c>
      <c r="J250" s="19" t="str">
        <f aca="false">IF(OR($F250="",$G250=""),"",MAX(0,MOD($G250-$F250,1)*24-N($H250)/60))</f>
        <v/>
      </c>
      <c r="K250" s="16" t="str">
        <f aca="false">IF(OR($A250="",$B250="",$F250=""),"",IF(COUNTIFS($A$2:$A$301,$A250,$B$2:$B$301,$B250,$I$2:$I$301,"Yes",$F$2:$F$301,"&lt;="&amp;$F250,$G$2:$G$301,"&gt;"&amp;$F250)&gt;0,"Yes","GAP"))</f>
        <v/>
      </c>
      <c r="L250" s="14"/>
    </row>
    <row r="251" customFormat="false" ht="15" hidden="false" customHeight="false" outlineLevel="0" collapsed="false">
      <c r="A251" s="14"/>
      <c r="B251" s="14"/>
      <c r="C251" s="15" t="str">
        <f aca="false">IF($B251="","",Lists!$H$2+MATCH($B251,Lists!$A$2:$A$8,0)-1)</f>
        <v/>
      </c>
      <c r="D251" s="14"/>
      <c r="E251" s="16" t="str">
        <f aca="false">IF($D251="","",IFERROR(INDEX(Staff!$B$2:$B$101,MATCH($D251,Staff!$A$2:$A$101,0)),"Not on Staff list"))</f>
        <v/>
      </c>
      <c r="F251" s="17"/>
      <c r="G251" s="17"/>
      <c r="H251" s="18"/>
      <c r="I251" s="16" t="str">
        <f aca="false">IF($D251="","",IFERROR(INDEX(Staff!$G$2:$G$101,MATCH($D251,Staff!$A$2:$A$101,0)),"No"))</f>
        <v/>
      </c>
      <c r="J251" s="19" t="str">
        <f aca="false">IF(OR($F251="",$G251=""),"",MAX(0,MOD($G251-$F251,1)*24-N($H251)/60))</f>
        <v/>
      </c>
      <c r="K251" s="16" t="str">
        <f aca="false">IF(OR($A251="",$B251="",$F251=""),"",IF(COUNTIFS($A$2:$A$301,$A251,$B$2:$B$301,$B251,$I$2:$I$301,"Yes",$F$2:$F$301,"&lt;="&amp;$F251,$G$2:$G$301,"&gt;"&amp;$F251)&gt;0,"Yes","GAP"))</f>
        <v/>
      </c>
      <c r="L251" s="14"/>
    </row>
    <row r="252" customFormat="false" ht="15" hidden="false" customHeight="false" outlineLevel="0" collapsed="false">
      <c r="A252" s="14"/>
      <c r="B252" s="14"/>
      <c r="C252" s="15" t="str">
        <f aca="false">IF($B252="","",Lists!$H$2+MATCH($B252,Lists!$A$2:$A$8,0)-1)</f>
        <v/>
      </c>
      <c r="D252" s="14"/>
      <c r="E252" s="16" t="str">
        <f aca="false">IF($D252="","",IFERROR(INDEX(Staff!$B$2:$B$101,MATCH($D252,Staff!$A$2:$A$101,0)),"Not on Staff list"))</f>
        <v/>
      </c>
      <c r="F252" s="17"/>
      <c r="G252" s="17"/>
      <c r="H252" s="18"/>
      <c r="I252" s="16" t="str">
        <f aca="false">IF($D252="","",IFERROR(INDEX(Staff!$G$2:$G$101,MATCH($D252,Staff!$A$2:$A$101,0)),"No"))</f>
        <v/>
      </c>
      <c r="J252" s="19" t="str">
        <f aca="false">IF(OR($F252="",$G252=""),"",MAX(0,MOD($G252-$F252,1)*24-N($H252)/60))</f>
        <v/>
      </c>
      <c r="K252" s="16" t="str">
        <f aca="false">IF(OR($A252="",$B252="",$F252=""),"",IF(COUNTIFS($A$2:$A$301,$A252,$B$2:$B$301,$B252,$I$2:$I$301,"Yes",$F$2:$F$301,"&lt;="&amp;$F252,$G$2:$G$301,"&gt;"&amp;$F252)&gt;0,"Yes","GAP"))</f>
        <v/>
      </c>
      <c r="L252" s="14"/>
    </row>
    <row r="253" customFormat="false" ht="15" hidden="false" customHeight="false" outlineLevel="0" collapsed="false">
      <c r="A253" s="14"/>
      <c r="B253" s="14"/>
      <c r="C253" s="15" t="str">
        <f aca="false">IF($B253="","",Lists!$H$2+MATCH($B253,Lists!$A$2:$A$8,0)-1)</f>
        <v/>
      </c>
      <c r="D253" s="14"/>
      <c r="E253" s="16" t="str">
        <f aca="false">IF($D253="","",IFERROR(INDEX(Staff!$B$2:$B$101,MATCH($D253,Staff!$A$2:$A$101,0)),"Not on Staff list"))</f>
        <v/>
      </c>
      <c r="F253" s="17"/>
      <c r="G253" s="17"/>
      <c r="H253" s="18"/>
      <c r="I253" s="16" t="str">
        <f aca="false">IF($D253="","",IFERROR(INDEX(Staff!$G$2:$G$101,MATCH($D253,Staff!$A$2:$A$101,0)),"No"))</f>
        <v/>
      </c>
      <c r="J253" s="19" t="str">
        <f aca="false">IF(OR($F253="",$G253=""),"",MAX(0,MOD($G253-$F253,1)*24-N($H253)/60))</f>
        <v/>
      </c>
      <c r="K253" s="16" t="str">
        <f aca="false">IF(OR($A253="",$B253="",$F253=""),"",IF(COUNTIFS($A$2:$A$301,$A253,$B$2:$B$301,$B253,$I$2:$I$301,"Yes",$F$2:$F$301,"&lt;="&amp;$F253,$G$2:$G$301,"&gt;"&amp;$F253)&gt;0,"Yes","GAP"))</f>
        <v/>
      </c>
      <c r="L253" s="14"/>
    </row>
    <row r="254" customFormat="false" ht="15" hidden="false" customHeight="false" outlineLevel="0" collapsed="false">
      <c r="A254" s="14"/>
      <c r="B254" s="14"/>
      <c r="C254" s="15" t="str">
        <f aca="false">IF($B254="","",Lists!$H$2+MATCH($B254,Lists!$A$2:$A$8,0)-1)</f>
        <v/>
      </c>
      <c r="D254" s="14"/>
      <c r="E254" s="16" t="str">
        <f aca="false">IF($D254="","",IFERROR(INDEX(Staff!$B$2:$B$101,MATCH($D254,Staff!$A$2:$A$101,0)),"Not on Staff list"))</f>
        <v/>
      </c>
      <c r="F254" s="17"/>
      <c r="G254" s="17"/>
      <c r="H254" s="18"/>
      <c r="I254" s="16" t="str">
        <f aca="false">IF($D254="","",IFERROR(INDEX(Staff!$G$2:$G$101,MATCH($D254,Staff!$A$2:$A$101,0)),"No"))</f>
        <v/>
      </c>
      <c r="J254" s="19" t="str">
        <f aca="false">IF(OR($F254="",$G254=""),"",MAX(0,MOD($G254-$F254,1)*24-N($H254)/60))</f>
        <v/>
      </c>
      <c r="K254" s="16" t="str">
        <f aca="false">IF(OR($A254="",$B254="",$F254=""),"",IF(COUNTIFS($A$2:$A$301,$A254,$B$2:$B$301,$B254,$I$2:$I$301,"Yes",$F$2:$F$301,"&lt;="&amp;$F254,$G$2:$G$301,"&gt;"&amp;$F254)&gt;0,"Yes","GAP"))</f>
        <v/>
      </c>
      <c r="L254" s="14"/>
    </row>
    <row r="255" customFormat="false" ht="15" hidden="false" customHeight="false" outlineLevel="0" collapsed="false">
      <c r="A255" s="14"/>
      <c r="B255" s="14"/>
      <c r="C255" s="15" t="str">
        <f aca="false">IF($B255="","",Lists!$H$2+MATCH($B255,Lists!$A$2:$A$8,0)-1)</f>
        <v/>
      </c>
      <c r="D255" s="14"/>
      <c r="E255" s="16" t="str">
        <f aca="false">IF($D255="","",IFERROR(INDEX(Staff!$B$2:$B$101,MATCH($D255,Staff!$A$2:$A$101,0)),"Not on Staff list"))</f>
        <v/>
      </c>
      <c r="F255" s="17"/>
      <c r="G255" s="17"/>
      <c r="H255" s="18"/>
      <c r="I255" s="16" t="str">
        <f aca="false">IF($D255="","",IFERROR(INDEX(Staff!$G$2:$G$101,MATCH($D255,Staff!$A$2:$A$101,0)),"No"))</f>
        <v/>
      </c>
      <c r="J255" s="19" t="str">
        <f aca="false">IF(OR($F255="",$G255=""),"",MAX(0,MOD($G255-$F255,1)*24-N($H255)/60))</f>
        <v/>
      </c>
      <c r="K255" s="16" t="str">
        <f aca="false">IF(OR($A255="",$B255="",$F255=""),"",IF(COUNTIFS($A$2:$A$301,$A255,$B$2:$B$301,$B255,$I$2:$I$301,"Yes",$F$2:$F$301,"&lt;="&amp;$F255,$G$2:$G$301,"&gt;"&amp;$F255)&gt;0,"Yes","GAP"))</f>
        <v/>
      </c>
      <c r="L255" s="14"/>
    </row>
    <row r="256" customFormat="false" ht="15" hidden="false" customHeight="false" outlineLevel="0" collapsed="false">
      <c r="A256" s="14"/>
      <c r="B256" s="14"/>
      <c r="C256" s="15" t="str">
        <f aca="false">IF($B256="","",Lists!$H$2+MATCH($B256,Lists!$A$2:$A$8,0)-1)</f>
        <v/>
      </c>
      <c r="D256" s="14"/>
      <c r="E256" s="16" t="str">
        <f aca="false">IF($D256="","",IFERROR(INDEX(Staff!$B$2:$B$101,MATCH($D256,Staff!$A$2:$A$101,0)),"Not on Staff list"))</f>
        <v/>
      </c>
      <c r="F256" s="17"/>
      <c r="G256" s="17"/>
      <c r="H256" s="18"/>
      <c r="I256" s="16" t="str">
        <f aca="false">IF($D256="","",IFERROR(INDEX(Staff!$G$2:$G$101,MATCH($D256,Staff!$A$2:$A$101,0)),"No"))</f>
        <v/>
      </c>
      <c r="J256" s="19" t="str">
        <f aca="false">IF(OR($F256="",$G256=""),"",MAX(0,MOD($G256-$F256,1)*24-N($H256)/60))</f>
        <v/>
      </c>
      <c r="K256" s="16" t="str">
        <f aca="false">IF(OR($A256="",$B256="",$F256=""),"",IF(COUNTIFS($A$2:$A$301,$A256,$B$2:$B$301,$B256,$I$2:$I$301,"Yes",$F$2:$F$301,"&lt;="&amp;$F256,$G$2:$G$301,"&gt;"&amp;$F256)&gt;0,"Yes","GAP"))</f>
        <v/>
      </c>
      <c r="L256" s="14"/>
    </row>
    <row r="257" customFormat="false" ht="15" hidden="false" customHeight="false" outlineLevel="0" collapsed="false">
      <c r="A257" s="14"/>
      <c r="B257" s="14"/>
      <c r="C257" s="15" t="str">
        <f aca="false">IF($B257="","",Lists!$H$2+MATCH($B257,Lists!$A$2:$A$8,0)-1)</f>
        <v/>
      </c>
      <c r="D257" s="14"/>
      <c r="E257" s="16" t="str">
        <f aca="false">IF($D257="","",IFERROR(INDEX(Staff!$B$2:$B$101,MATCH($D257,Staff!$A$2:$A$101,0)),"Not on Staff list"))</f>
        <v/>
      </c>
      <c r="F257" s="17"/>
      <c r="G257" s="17"/>
      <c r="H257" s="18"/>
      <c r="I257" s="16" t="str">
        <f aca="false">IF($D257="","",IFERROR(INDEX(Staff!$G$2:$G$101,MATCH($D257,Staff!$A$2:$A$101,0)),"No"))</f>
        <v/>
      </c>
      <c r="J257" s="19" t="str">
        <f aca="false">IF(OR($F257="",$G257=""),"",MAX(0,MOD($G257-$F257,1)*24-N($H257)/60))</f>
        <v/>
      </c>
      <c r="K257" s="16" t="str">
        <f aca="false">IF(OR($A257="",$B257="",$F257=""),"",IF(COUNTIFS($A$2:$A$301,$A257,$B$2:$B$301,$B257,$I$2:$I$301,"Yes",$F$2:$F$301,"&lt;="&amp;$F257,$G$2:$G$301,"&gt;"&amp;$F257)&gt;0,"Yes","GAP"))</f>
        <v/>
      </c>
      <c r="L257" s="14"/>
    </row>
    <row r="258" customFormat="false" ht="15" hidden="false" customHeight="false" outlineLevel="0" collapsed="false">
      <c r="A258" s="14"/>
      <c r="B258" s="14"/>
      <c r="C258" s="15" t="str">
        <f aca="false">IF($B258="","",Lists!$H$2+MATCH($B258,Lists!$A$2:$A$8,0)-1)</f>
        <v/>
      </c>
      <c r="D258" s="14"/>
      <c r="E258" s="16" t="str">
        <f aca="false">IF($D258="","",IFERROR(INDEX(Staff!$B$2:$B$101,MATCH($D258,Staff!$A$2:$A$101,0)),"Not on Staff list"))</f>
        <v/>
      </c>
      <c r="F258" s="17"/>
      <c r="G258" s="17"/>
      <c r="H258" s="18"/>
      <c r="I258" s="16" t="str">
        <f aca="false">IF($D258="","",IFERROR(INDEX(Staff!$G$2:$G$101,MATCH($D258,Staff!$A$2:$A$101,0)),"No"))</f>
        <v/>
      </c>
      <c r="J258" s="19" t="str">
        <f aca="false">IF(OR($F258="",$G258=""),"",MAX(0,MOD($G258-$F258,1)*24-N($H258)/60))</f>
        <v/>
      </c>
      <c r="K258" s="16" t="str">
        <f aca="false">IF(OR($A258="",$B258="",$F258=""),"",IF(COUNTIFS($A$2:$A$301,$A258,$B$2:$B$301,$B258,$I$2:$I$301,"Yes",$F$2:$F$301,"&lt;="&amp;$F258,$G$2:$G$301,"&gt;"&amp;$F258)&gt;0,"Yes","GAP"))</f>
        <v/>
      </c>
      <c r="L258" s="14"/>
    </row>
    <row r="259" customFormat="false" ht="15" hidden="false" customHeight="false" outlineLevel="0" collapsed="false">
      <c r="A259" s="14"/>
      <c r="B259" s="14"/>
      <c r="C259" s="15" t="str">
        <f aca="false">IF($B259="","",Lists!$H$2+MATCH($B259,Lists!$A$2:$A$8,0)-1)</f>
        <v/>
      </c>
      <c r="D259" s="14"/>
      <c r="E259" s="16" t="str">
        <f aca="false">IF($D259="","",IFERROR(INDEX(Staff!$B$2:$B$101,MATCH($D259,Staff!$A$2:$A$101,0)),"Not on Staff list"))</f>
        <v/>
      </c>
      <c r="F259" s="17"/>
      <c r="G259" s="17"/>
      <c r="H259" s="18"/>
      <c r="I259" s="16" t="str">
        <f aca="false">IF($D259="","",IFERROR(INDEX(Staff!$G$2:$G$101,MATCH($D259,Staff!$A$2:$A$101,0)),"No"))</f>
        <v/>
      </c>
      <c r="J259" s="19" t="str">
        <f aca="false">IF(OR($F259="",$G259=""),"",MAX(0,MOD($G259-$F259,1)*24-N($H259)/60))</f>
        <v/>
      </c>
      <c r="K259" s="16" t="str">
        <f aca="false">IF(OR($A259="",$B259="",$F259=""),"",IF(COUNTIFS($A$2:$A$301,$A259,$B$2:$B$301,$B259,$I$2:$I$301,"Yes",$F$2:$F$301,"&lt;="&amp;$F259,$G$2:$G$301,"&gt;"&amp;$F259)&gt;0,"Yes","GAP"))</f>
        <v/>
      </c>
      <c r="L259" s="14"/>
    </row>
    <row r="260" customFormat="false" ht="15" hidden="false" customHeight="false" outlineLevel="0" collapsed="false">
      <c r="A260" s="14"/>
      <c r="B260" s="14"/>
      <c r="C260" s="15" t="str">
        <f aca="false">IF($B260="","",Lists!$H$2+MATCH($B260,Lists!$A$2:$A$8,0)-1)</f>
        <v/>
      </c>
      <c r="D260" s="14"/>
      <c r="E260" s="16" t="str">
        <f aca="false">IF($D260="","",IFERROR(INDEX(Staff!$B$2:$B$101,MATCH($D260,Staff!$A$2:$A$101,0)),"Not on Staff list"))</f>
        <v/>
      </c>
      <c r="F260" s="17"/>
      <c r="G260" s="17"/>
      <c r="H260" s="18"/>
      <c r="I260" s="16" t="str">
        <f aca="false">IF($D260="","",IFERROR(INDEX(Staff!$G$2:$G$101,MATCH($D260,Staff!$A$2:$A$101,0)),"No"))</f>
        <v/>
      </c>
      <c r="J260" s="19" t="str">
        <f aca="false">IF(OR($F260="",$G260=""),"",MAX(0,MOD($G260-$F260,1)*24-N($H260)/60))</f>
        <v/>
      </c>
      <c r="K260" s="16" t="str">
        <f aca="false">IF(OR($A260="",$B260="",$F260=""),"",IF(COUNTIFS($A$2:$A$301,$A260,$B$2:$B$301,$B260,$I$2:$I$301,"Yes",$F$2:$F$301,"&lt;="&amp;$F260,$G$2:$G$301,"&gt;"&amp;$F260)&gt;0,"Yes","GAP"))</f>
        <v/>
      </c>
      <c r="L260" s="14"/>
    </row>
    <row r="261" customFormat="false" ht="15" hidden="false" customHeight="false" outlineLevel="0" collapsed="false">
      <c r="A261" s="14"/>
      <c r="B261" s="14"/>
      <c r="C261" s="15" t="str">
        <f aca="false">IF($B261="","",Lists!$H$2+MATCH($B261,Lists!$A$2:$A$8,0)-1)</f>
        <v/>
      </c>
      <c r="D261" s="14"/>
      <c r="E261" s="16" t="str">
        <f aca="false">IF($D261="","",IFERROR(INDEX(Staff!$B$2:$B$101,MATCH($D261,Staff!$A$2:$A$101,0)),"Not on Staff list"))</f>
        <v/>
      </c>
      <c r="F261" s="17"/>
      <c r="G261" s="17"/>
      <c r="H261" s="18"/>
      <c r="I261" s="16" t="str">
        <f aca="false">IF($D261="","",IFERROR(INDEX(Staff!$G$2:$G$101,MATCH($D261,Staff!$A$2:$A$101,0)),"No"))</f>
        <v/>
      </c>
      <c r="J261" s="19" t="str">
        <f aca="false">IF(OR($F261="",$G261=""),"",MAX(0,MOD($G261-$F261,1)*24-N($H261)/60))</f>
        <v/>
      </c>
      <c r="K261" s="16" t="str">
        <f aca="false">IF(OR($A261="",$B261="",$F261=""),"",IF(COUNTIFS($A$2:$A$301,$A261,$B$2:$B$301,$B261,$I$2:$I$301,"Yes",$F$2:$F$301,"&lt;="&amp;$F261,$G$2:$G$301,"&gt;"&amp;$F261)&gt;0,"Yes","GAP"))</f>
        <v/>
      </c>
      <c r="L261" s="14"/>
    </row>
    <row r="262" customFormat="false" ht="15" hidden="false" customHeight="false" outlineLevel="0" collapsed="false">
      <c r="A262" s="14"/>
      <c r="B262" s="14"/>
      <c r="C262" s="15" t="str">
        <f aca="false">IF($B262="","",Lists!$H$2+MATCH($B262,Lists!$A$2:$A$8,0)-1)</f>
        <v/>
      </c>
      <c r="D262" s="14"/>
      <c r="E262" s="16" t="str">
        <f aca="false">IF($D262="","",IFERROR(INDEX(Staff!$B$2:$B$101,MATCH($D262,Staff!$A$2:$A$101,0)),"Not on Staff list"))</f>
        <v/>
      </c>
      <c r="F262" s="17"/>
      <c r="G262" s="17"/>
      <c r="H262" s="18"/>
      <c r="I262" s="16" t="str">
        <f aca="false">IF($D262="","",IFERROR(INDEX(Staff!$G$2:$G$101,MATCH($D262,Staff!$A$2:$A$101,0)),"No"))</f>
        <v/>
      </c>
      <c r="J262" s="19" t="str">
        <f aca="false">IF(OR($F262="",$G262=""),"",MAX(0,MOD($G262-$F262,1)*24-N($H262)/60))</f>
        <v/>
      </c>
      <c r="K262" s="16" t="str">
        <f aca="false">IF(OR($A262="",$B262="",$F262=""),"",IF(COUNTIFS($A$2:$A$301,$A262,$B$2:$B$301,$B262,$I$2:$I$301,"Yes",$F$2:$F$301,"&lt;="&amp;$F262,$G$2:$G$301,"&gt;"&amp;$F262)&gt;0,"Yes","GAP"))</f>
        <v/>
      </c>
      <c r="L262" s="14"/>
    </row>
    <row r="263" customFormat="false" ht="15" hidden="false" customHeight="false" outlineLevel="0" collapsed="false">
      <c r="A263" s="14"/>
      <c r="B263" s="14"/>
      <c r="C263" s="15" t="str">
        <f aca="false">IF($B263="","",Lists!$H$2+MATCH($B263,Lists!$A$2:$A$8,0)-1)</f>
        <v/>
      </c>
      <c r="D263" s="14"/>
      <c r="E263" s="16" t="str">
        <f aca="false">IF($D263="","",IFERROR(INDEX(Staff!$B$2:$B$101,MATCH($D263,Staff!$A$2:$A$101,0)),"Not on Staff list"))</f>
        <v/>
      </c>
      <c r="F263" s="17"/>
      <c r="G263" s="17"/>
      <c r="H263" s="18"/>
      <c r="I263" s="16" t="str">
        <f aca="false">IF($D263="","",IFERROR(INDEX(Staff!$G$2:$G$101,MATCH($D263,Staff!$A$2:$A$101,0)),"No"))</f>
        <v/>
      </c>
      <c r="J263" s="19" t="str">
        <f aca="false">IF(OR($F263="",$G263=""),"",MAX(0,MOD($G263-$F263,1)*24-N($H263)/60))</f>
        <v/>
      </c>
      <c r="K263" s="16" t="str">
        <f aca="false">IF(OR($A263="",$B263="",$F263=""),"",IF(COUNTIFS($A$2:$A$301,$A263,$B$2:$B$301,$B263,$I$2:$I$301,"Yes",$F$2:$F$301,"&lt;="&amp;$F263,$G$2:$G$301,"&gt;"&amp;$F263)&gt;0,"Yes","GAP"))</f>
        <v/>
      </c>
      <c r="L263" s="14"/>
    </row>
    <row r="264" customFormat="false" ht="15" hidden="false" customHeight="false" outlineLevel="0" collapsed="false">
      <c r="A264" s="14"/>
      <c r="B264" s="14"/>
      <c r="C264" s="15" t="str">
        <f aca="false">IF($B264="","",Lists!$H$2+MATCH($B264,Lists!$A$2:$A$8,0)-1)</f>
        <v/>
      </c>
      <c r="D264" s="14"/>
      <c r="E264" s="16" t="str">
        <f aca="false">IF($D264="","",IFERROR(INDEX(Staff!$B$2:$B$101,MATCH($D264,Staff!$A$2:$A$101,0)),"Not on Staff list"))</f>
        <v/>
      </c>
      <c r="F264" s="17"/>
      <c r="G264" s="17"/>
      <c r="H264" s="18"/>
      <c r="I264" s="16" t="str">
        <f aca="false">IF($D264="","",IFERROR(INDEX(Staff!$G$2:$G$101,MATCH($D264,Staff!$A$2:$A$101,0)),"No"))</f>
        <v/>
      </c>
      <c r="J264" s="19" t="str">
        <f aca="false">IF(OR($F264="",$G264=""),"",MAX(0,MOD($G264-$F264,1)*24-N($H264)/60))</f>
        <v/>
      </c>
      <c r="K264" s="16" t="str">
        <f aca="false">IF(OR($A264="",$B264="",$F264=""),"",IF(COUNTIFS($A$2:$A$301,$A264,$B$2:$B$301,$B264,$I$2:$I$301,"Yes",$F$2:$F$301,"&lt;="&amp;$F264,$G$2:$G$301,"&gt;"&amp;$F264)&gt;0,"Yes","GAP"))</f>
        <v/>
      </c>
      <c r="L264" s="14"/>
    </row>
    <row r="265" customFormat="false" ht="15" hidden="false" customHeight="false" outlineLevel="0" collapsed="false">
      <c r="A265" s="14"/>
      <c r="B265" s="14"/>
      <c r="C265" s="15" t="str">
        <f aca="false">IF($B265="","",Lists!$H$2+MATCH($B265,Lists!$A$2:$A$8,0)-1)</f>
        <v/>
      </c>
      <c r="D265" s="14"/>
      <c r="E265" s="16" t="str">
        <f aca="false">IF($D265="","",IFERROR(INDEX(Staff!$B$2:$B$101,MATCH($D265,Staff!$A$2:$A$101,0)),"Not on Staff list"))</f>
        <v/>
      </c>
      <c r="F265" s="17"/>
      <c r="G265" s="17"/>
      <c r="H265" s="18"/>
      <c r="I265" s="16" t="str">
        <f aca="false">IF($D265="","",IFERROR(INDEX(Staff!$G$2:$G$101,MATCH($D265,Staff!$A$2:$A$101,0)),"No"))</f>
        <v/>
      </c>
      <c r="J265" s="19" t="str">
        <f aca="false">IF(OR($F265="",$G265=""),"",MAX(0,MOD($G265-$F265,1)*24-N($H265)/60))</f>
        <v/>
      </c>
      <c r="K265" s="16" t="str">
        <f aca="false">IF(OR($A265="",$B265="",$F265=""),"",IF(COUNTIFS($A$2:$A$301,$A265,$B$2:$B$301,$B265,$I$2:$I$301,"Yes",$F$2:$F$301,"&lt;="&amp;$F265,$G$2:$G$301,"&gt;"&amp;$F265)&gt;0,"Yes","GAP"))</f>
        <v/>
      </c>
      <c r="L265" s="14"/>
    </row>
    <row r="266" customFormat="false" ht="15" hidden="false" customHeight="false" outlineLevel="0" collapsed="false">
      <c r="A266" s="14"/>
      <c r="B266" s="14"/>
      <c r="C266" s="15" t="str">
        <f aca="false">IF($B266="","",Lists!$H$2+MATCH($B266,Lists!$A$2:$A$8,0)-1)</f>
        <v/>
      </c>
      <c r="D266" s="14"/>
      <c r="E266" s="16" t="str">
        <f aca="false">IF($D266="","",IFERROR(INDEX(Staff!$B$2:$B$101,MATCH($D266,Staff!$A$2:$A$101,0)),"Not on Staff list"))</f>
        <v/>
      </c>
      <c r="F266" s="17"/>
      <c r="G266" s="17"/>
      <c r="H266" s="18"/>
      <c r="I266" s="16" t="str">
        <f aca="false">IF($D266="","",IFERROR(INDEX(Staff!$G$2:$G$101,MATCH($D266,Staff!$A$2:$A$101,0)),"No"))</f>
        <v/>
      </c>
      <c r="J266" s="19" t="str">
        <f aca="false">IF(OR($F266="",$G266=""),"",MAX(0,MOD($G266-$F266,1)*24-N($H266)/60))</f>
        <v/>
      </c>
      <c r="K266" s="16" t="str">
        <f aca="false">IF(OR($A266="",$B266="",$F266=""),"",IF(COUNTIFS($A$2:$A$301,$A266,$B$2:$B$301,$B266,$I$2:$I$301,"Yes",$F$2:$F$301,"&lt;="&amp;$F266,$G$2:$G$301,"&gt;"&amp;$F266)&gt;0,"Yes","GAP"))</f>
        <v/>
      </c>
      <c r="L266" s="14"/>
    </row>
    <row r="267" customFormat="false" ht="15" hidden="false" customHeight="false" outlineLevel="0" collapsed="false">
      <c r="A267" s="14"/>
      <c r="B267" s="14"/>
      <c r="C267" s="15" t="str">
        <f aca="false">IF($B267="","",Lists!$H$2+MATCH($B267,Lists!$A$2:$A$8,0)-1)</f>
        <v/>
      </c>
      <c r="D267" s="14"/>
      <c r="E267" s="16" t="str">
        <f aca="false">IF($D267="","",IFERROR(INDEX(Staff!$B$2:$B$101,MATCH($D267,Staff!$A$2:$A$101,0)),"Not on Staff list"))</f>
        <v/>
      </c>
      <c r="F267" s="17"/>
      <c r="G267" s="17"/>
      <c r="H267" s="18"/>
      <c r="I267" s="16" t="str">
        <f aca="false">IF($D267="","",IFERROR(INDEX(Staff!$G$2:$G$101,MATCH($D267,Staff!$A$2:$A$101,0)),"No"))</f>
        <v/>
      </c>
      <c r="J267" s="19" t="str">
        <f aca="false">IF(OR($F267="",$G267=""),"",MAX(0,MOD($G267-$F267,1)*24-N($H267)/60))</f>
        <v/>
      </c>
      <c r="K267" s="16" t="str">
        <f aca="false">IF(OR($A267="",$B267="",$F267=""),"",IF(COUNTIFS($A$2:$A$301,$A267,$B$2:$B$301,$B267,$I$2:$I$301,"Yes",$F$2:$F$301,"&lt;="&amp;$F267,$G$2:$G$301,"&gt;"&amp;$F267)&gt;0,"Yes","GAP"))</f>
        <v/>
      </c>
      <c r="L267" s="14"/>
    </row>
    <row r="268" customFormat="false" ht="15" hidden="false" customHeight="false" outlineLevel="0" collapsed="false">
      <c r="A268" s="14"/>
      <c r="B268" s="14"/>
      <c r="C268" s="15" t="str">
        <f aca="false">IF($B268="","",Lists!$H$2+MATCH($B268,Lists!$A$2:$A$8,0)-1)</f>
        <v/>
      </c>
      <c r="D268" s="14"/>
      <c r="E268" s="16" t="str">
        <f aca="false">IF($D268="","",IFERROR(INDEX(Staff!$B$2:$B$101,MATCH($D268,Staff!$A$2:$A$101,0)),"Not on Staff list"))</f>
        <v/>
      </c>
      <c r="F268" s="17"/>
      <c r="G268" s="17"/>
      <c r="H268" s="18"/>
      <c r="I268" s="16" t="str">
        <f aca="false">IF($D268="","",IFERROR(INDEX(Staff!$G$2:$G$101,MATCH($D268,Staff!$A$2:$A$101,0)),"No"))</f>
        <v/>
      </c>
      <c r="J268" s="19" t="str">
        <f aca="false">IF(OR($F268="",$G268=""),"",MAX(0,MOD($G268-$F268,1)*24-N($H268)/60))</f>
        <v/>
      </c>
      <c r="K268" s="16" t="str">
        <f aca="false">IF(OR($A268="",$B268="",$F268=""),"",IF(COUNTIFS($A$2:$A$301,$A268,$B$2:$B$301,$B268,$I$2:$I$301,"Yes",$F$2:$F$301,"&lt;="&amp;$F268,$G$2:$G$301,"&gt;"&amp;$F268)&gt;0,"Yes","GAP"))</f>
        <v/>
      </c>
      <c r="L268" s="14"/>
    </row>
    <row r="269" customFormat="false" ht="15" hidden="false" customHeight="false" outlineLevel="0" collapsed="false">
      <c r="A269" s="14"/>
      <c r="B269" s="14"/>
      <c r="C269" s="15" t="str">
        <f aca="false">IF($B269="","",Lists!$H$2+MATCH($B269,Lists!$A$2:$A$8,0)-1)</f>
        <v/>
      </c>
      <c r="D269" s="14"/>
      <c r="E269" s="16" t="str">
        <f aca="false">IF($D269="","",IFERROR(INDEX(Staff!$B$2:$B$101,MATCH($D269,Staff!$A$2:$A$101,0)),"Not on Staff list"))</f>
        <v/>
      </c>
      <c r="F269" s="17"/>
      <c r="G269" s="17"/>
      <c r="H269" s="18"/>
      <c r="I269" s="16" t="str">
        <f aca="false">IF($D269="","",IFERROR(INDEX(Staff!$G$2:$G$101,MATCH($D269,Staff!$A$2:$A$101,0)),"No"))</f>
        <v/>
      </c>
      <c r="J269" s="19" t="str">
        <f aca="false">IF(OR($F269="",$G269=""),"",MAX(0,MOD($G269-$F269,1)*24-N($H269)/60))</f>
        <v/>
      </c>
      <c r="K269" s="16" t="str">
        <f aca="false">IF(OR($A269="",$B269="",$F269=""),"",IF(COUNTIFS($A$2:$A$301,$A269,$B$2:$B$301,$B269,$I$2:$I$301,"Yes",$F$2:$F$301,"&lt;="&amp;$F269,$G$2:$G$301,"&gt;"&amp;$F269)&gt;0,"Yes","GAP"))</f>
        <v/>
      </c>
      <c r="L269" s="14"/>
    </row>
    <row r="270" customFormat="false" ht="15" hidden="false" customHeight="false" outlineLevel="0" collapsed="false">
      <c r="A270" s="14"/>
      <c r="B270" s="14"/>
      <c r="C270" s="15" t="str">
        <f aca="false">IF($B270="","",Lists!$H$2+MATCH($B270,Lists!$A$2:$A$8,0)-1)</f>
        <v/>
      </c>
      <c r="D270" s="14"/>
      <c r="E270" s="16" t="str">
        <f aca="false">IF($D270="","",IFERROR(INDEX(Staff!$B$2:$B$101,MATCH($D270,Staff!$A$2:$A$101,0)),"Not on Staff list"))</f>
        <v/>
      </c>
      <c r="F270" s="17"/>
      <c r="G270" s="17"/>
      <c r="H270" s="18"/>
      <c r="I270" s="16" t="str">
        <f aca="false">IF($D270="","",IFERROR(INDEX(Staff!$G$2:$G$101,MATCH($D270,Staff!$A$2:$A$101,0)),"No"))</f>
        <v/>
      </c>
      <c r="J270" s="19" t="str">
        <f aca="false">IF(OR($F270="",$G270=""),"",MAX(0,MOD($G270-$F270,1)*24-N($H270)/60))</f>
        <v/>
      </c>
      <c r="K270" s="16" t="str">
        <f aca="false">IF(OR($A270="",$B270="",$F270=""),"",IF(COUNTIFS($A$2:$A$301,$A270,$B$2:$B$301,$B270,$I$2:$I$301,"Yes",$F$2:$F$301,"&lt;="&amp;$F270,$G$2:$G$301,"&gt;"&amp;$F270)&gt;0,"Yes","GAP"))</f>
        <v/>
      </c>
      <c r="L270" s="14"/>
    </row>
    <row r="271" customFormat="false" ht="15" hidden="false" customHeight="false" outlineLevel="0" collapsed="false">
      <c r="A271" s="14"/>
      <c r="B271" s="14"/>
      <c r="C271" s="15" t="str">
        <f aca="false">IF($B271="","",Lists!$H$2+MATCH($B271,Lists!$A$2:$A$8,0)-1)</f>
        <v/>
      </c>
      <c r="D271" s="14"/>
      <c r="E271" s="16" t="str">
        <f aca="false">IF($D271="","",IFERROR(INDEX(Staff!$B$2:$B$101,MATCH($D271,Staff!$A$2:$A$101,0)),"Not on Staff list"))</f>
        <v/>
      </c>
      <c r="F271" s="17"/>
      <c r="G271" s="17"/>
      <c r="H271" s="18"/>
      <c r="I271" s="16" t="str">
        <f aca="false">IF($D271="","",IFERROR(INDEX(Staff!$G$2:$G$101,MATCH($D271,Staff!$A$2:$A$101,0)),"No"))</f>
        <v/>
      </c>
      <c r="J271" s="19" t="str">
        <f aca="false">IF(OR($F271="",$G271=""),"",MAX(0,MOD($G271-$F271,1)*24-N($H271)/60))</f>
        <v/>
      </c>
      <c r="K271" s="16" t="str">
        <f aca="false">IF(OR($A271="",$B271="",$F271=""),"",IF(COUNTIFS($A$2:$A$301,$A271,$B$2:$B$301,$B271,$I$2:$I$301,"Yes",$F$2:$F$301,"&lt;="&amp;$F271,$G$2:$G$301,"&gt;"&amp;$F271)&gt;0,"Yes","GAP"))</f>
        <v/>
      </c>
      <c r="L271" s="14"/>
    </row>
    <row r="272" customFormat="false" ht="15" hidden="false" customHeight="false" outlineLevel="0" collapsed="false">
      <c r="A272" s="14"/>
      <c r="B272" s="14"/>
      <c r="C272" s="15" t="str">
        <f aca="false">IF($B272="","",Lists!$H$2+MATCH($B272,Lists!$A$2:$A$8,0)-1)</f>
        <v/>
      </c>
      <c r="D272" s="14"/>
      <c r="E272" s="16" t="str">
        <f aca="false">IF($D272="","",IFERROR(INDEX(Staff!$B$2:$B$101,MATCH($D272,Staff!$A$2:$A$101,0)),"Not on Staff list"))</f>
        <v/>
      </c>
      <c r="F272" s="17"/>
      <c r="G272" s="17"/>
      <c r="H272" s="18"/>
      <c r="I272" s="16" t="str">
        <f aca="false">IF($D272="","",IFERROR(INDEX(Staff!$G$2:$G$101,MATCH($D272,Staff!$A$2:$A$101,0)),"No"))</f>
        <v/>
      </c>
      <c r="J272" s="19" t="str">
        <f aca="false">IF(OR($F272="",$G272=""),"",MAX(0,MOD($G272-$F272,1)*24-N($H272)/60))</f>
        <v/>
      </c>
      <c r="K272" s="16" t="str">
        <f aca="false">IF(OR($A272="",$B272="",$F272=""),"",IF(COUNTIFS($A$2:$A$301,$A272,$B$2:$B$301,$B272,$I$2:$I$301,"Yes",$F$2:$F$301,"&lt;="&amp;$F272,$G$2:$G$301,"&gt;"&amp;$F272)&gt;0,"Yes","GAP"))</f>
        <v/>
      </c>
      <c r="L272" s="14"/>
    </row>
    <row r="273" customFormat="false" ht="15" hidden="false" customHeight="false" outlineLevel="0" collapsed="false">
      <c r="A273" s="14"/>
      <c r="B273" s="14"/>
      <c r="C273" s="15" t="str">
        <f aca="false">IF($B273="","",Lists!$H$2+MATCH($B273,Lists!$A$2:$A$8,0)-1)</f>
        <v/>
      </c>
      <c r="D273" s="14"/>
      <c r="E273" s="16" t="str">
        <f aca="false">IF($D273="","",IFERROR(INDEX(Staff!$B$2:$B$101,MATCH($D273,Staff!$A$2:$A$101,0)),"Not on Staff list"))</f>
        <v/>
      </c>
      <c r="F273" s="17"/>
      <c r="G273" s="17"/>
      <c r="H273" s="18"/>
      <c r="I273" s="16" t="str">
        <f aca="false">IF($D273="","",IFERROR(INDEX(Staff!$G$2:$G$101,MATCH($D273,Staff!$A$2:$A$101,0)),"No"))</f>
        <v/>
      </c>
      <c r="J273" s="19" t="str">
        <f aca="false">IF(OR($F273="",$G273=""),"",MAX(0,MOD($G273-$F273,1)*24-N($H273)/60))</f>
        <v/>
      </c>
      <c r="K273" s="16" t="str">
        <f aca="false">IF(OR($A273="",$B273="",$F273=""),"",IF(COUNTIFS($A$2:$A$301,$A273,$B$2:$B$301,$B273,$I$2:$I$301,"Yes",$F$2:$F$301,"&lt;="&amp;$F273,$G$2:$G$301,"&gt;"&amp;$F273)&gt;0,"Yes","GAP"))</f>
        <v/>
      </c>
      <c r="L273" s="14"/>
    </row>
    <row r="274" customFormat="false" ht="15" hidden="false" customHeight="false" outlineLevel="0" collapsed="false">
      <c r="A274" s="14"/>
      <c r="B274" s="14"/>
      <c r="C274" s="15" t="str">
        <f aca="false">IF($B274="","",Lists!$H$2+MATCH($B274,Lists!$A$2:$A$8,0)-1)</f>
        <v/>
      </c>
      <c r="D274" s="14"/>
      <c r="E274" s="16" t="str">
        <f aca="false">IF($D274="","",IFERROR(INDEX(Staff!$B$2:$B$101,MATCH($D274,Staff!$A$2:$A$101,0)),"Not on Staff list"))</f>
        <v/>
      </c>
      <c r="F274" s="17"/>
      <c r="G274" s="17"/>
      <c r="H274" s="18"/>
      <c r="I274" s="16" t="str">
        <f aca="false">IF($D274="","",IFERROR(INDEX(Staff!$G$2:$G$101,MATCH($D274,Staff!$A$2:$A$101,0)),"No"))</f>
        <v/>
      </c>
      <c r="J274" s="19" t="str">
        <f aca="false">IF(OR($F274="",$G274=""),"",MAX(0,MOD($G274-$F274,1)*24-N($H274)/60))</f>
        <v/>
      </c>
      <c r="K274" s="16" t="str">
        <f aca="false">IF(OR($A274="",$B274="",$F274=""),"",IF(COUNTIFS($A$2:$A$301,$A274,$B$2:$B$301,$B274,$I$2:$I$301,"Yes",$F$2:$F$301,"&lt;="&amp;$F274,$G$2:$G$301,"&gt;"&amp;$F274)&gt;0,"Yes","GAP"))</f>
        <v/>
      </c>
      <c r="L274" s="14"/>
    </row>
    <row r="275" customFormat="false" ht="15" hidden="false" customHeight="false" outlineLevel="0" collapsed="false">
      <c r="A275" s="14"/>
      <c r="B275" s="14"/>
      <c r="C275" s="15" t="str">
        <f aca="false">IF($B275="","",Lists!$H$2+MATCH($B275,Lists!$A$2:$A$8,0)-1)</f>
        <v/>
      </c>
      <c r="D275" s="14"/>
      <c r="E275" s="16" t="str">
        <f aca="false">IF($D275="","",IFERROR(INDEX(Staff!$B$2:$B$101,MATCH($D275,Staff!$A$2:$A$101,0)),"Not on Staff list"))</f>
        <v/>
      </c>
      <c r="F275" s="17"/>
      <c r="G275" s="17"/>
      <c r="H275" s="18"/>
      <c r="I275" s="16" t="str">
        <f aca="false">IF($D275="","",IFERROR(INDEX(Staff!$G$2:$G$101,MATCH($D275,Staff!$A$2:$A$101,0)),"No"))</f>
        <v/>
      </c>
      <c r="J275" s="19" t="str">
        <f aca="false">IF(OR($F275="",$G275=""),"",MAX(0,MOD($G275-$F275,1)*24-N($H275)/60))</f>
        <v/>
      </c>
      <c r="K275" s="16" t="str">
        <f aca="false">IF(OR($A275="",$B275="",$F275=""),"",IF(COUNTIFS($A$2:$A$301,$A275,$B$2:$B$301,$B275,$I$2:$I$301,"Yes",$F$2:$F$301,"&lt;="&amp;$F275,$G$2:$G$301,"&gt;"&amp;$F275)&gt;0,"Yes","GAP"))</f>
        <v/>
      </c>
      <c r="L275" s="14"/>
    </row>
    <row r="276" customFormat="false" ht="15" hidden="false" customHeight="false" outlineLevel="0" collapsed="false">
      <c r="A276" s="14"/>
      <c r="B276" s="14"/>
      <c r="C276" s="15" t="str">
        <f aca="false">IF($B276="","",Lists!$H$2+MATCH($B276,Lists!$A$2:$A$8,0)-1)</f>
        <v/>
      </c>
      <c r="D276" s="14"/>
      <c r="E276" s="16" t="str">
        <f aca="false">IF($D276="","",IFERROR(INDEX(Staff!$B$2:$B$101,MATCH($D276,Staff!$A$2:$A$101,0)),"Not on Staff list"))</f>
        <v/>
      </c>
      <c r="F276" s="17"/>
      <c r="G276" s="17"/>
      <c r="H276" s="18"/>
      <c r="I276" s="16" t="str">
        <f aca="false">IF($D276="","",IFERROR(INDEX(Staff!$G$2:$G$101,MATCH($D276,Staff!$A$2:$A$101,0)),"No"))</f>
        <v/>
      </c>
      <c r="J276" s="19" t="str">
        <f aca="false">IF(OR($F276="",$G276=""),"",MAX(0,MOD($G276-$F276,1)*24-N($H276)/60))</f>
        <v/>
      </c>
      <c r="K276" s="16" t="str">
        <f aca="false">IF(OR($A276="",$B276="",$F276=""),"",IF(COUNTIFS($A$2:$A$301,$A276,$B$2:$B$301,$B276,$I$2:$I$301,"Yes",$F$2:$F$301,"&lt;="&amp;$F276,$G$2:$G$301,"&gt;"&amp;$F276)&gt;0,"Yes","GAP"))</f>
        <v/>
      </c>
      <c r="L276" s="14"/>
    </row>
    <row r="277" customFormat="false" ht="15" hidden="false" customHeight="false" outlineLevel="0" collapsed="false">
      <c r="A277" s="14"/>
      <c r="B277" s="14"/>
      <c r="C277" s="15" t="str">
        <f aca="false">IF($B277="","",Lists!$H$2+MATCH($B277,Lists!$A$2:$A$8,0)-1)</f>
        <v/>
      </c>
      <c r="D277" s="14"/>
      <c r="E277" s="16" t="str">
        <f aca="false">IF($D277="","",IFERROR(INDEX(Staff!$B$2:$B$101,MATCH($D277,Staff!$A$2:$A$101,0)),"Not on Staff list"))</f>
        <v/>
      </c>
      <c r="F277" s="17"/>
      <c r="G277" s="17"/>
      <c r="H277" s="18"/>
      <c r="I277" s="16" t="str">
        <f aca="false">IF($D277="","",IFERROR(INDEX(Staff!$G$2:$G$101,MATCH($D277,Staff!$A$2:$A$101,0)),"No"))</f>
        <v/>
      </c>
      <c r="J277" s="19" t="str">
        <f aca="false">IF(OR($F277="",$G277=""),"",MAX(0,MOD($G277-$F277,1)*24-N($H277)/60))</f>
        <v/>
      </c>
      <c r="K277" s="16" t="str">
        <f aca="false">IF(OR($A277="",$B277="",$F277=""),"",IF(COUNTIFS($A$2:$A$301,$A277,$B$2:$B$301,$B277,$I$2:$I$301,"Yes",$F$2:$F$301,"&lt;="&amp;$F277,$G$2:$G$301,"&gt;"&amp;$F277)&gt;0,"Yes","GAP"))</f>
        <v/>
      </c>
      <c r="L277" s="14"/>
    </row>
    <row r="278" customFormat="false" ht="15" hidden="false" customHeight="false" outlineLevel="0" collapsed="false">
      <c r="A278" s="14"/>
      <c r="B278" s="14"/>
      <c r="C278" s="15" t="str">
        <f aca="false">IF($B278="","",Lists!$H$2+MATCH($B278,Lists!$A$2:$A$8,0)-1)</f>
        <v/>
      </c>
      <c r="D278" s="14"/>
      <c r="E278" s="16" t="str">
        <f aca="false">IF($D278="","",IFERROR(INDEX(Staff!$B$2:$B$101,MATCH($D278,Staff!$A$2:$A$101,0)),"Not on Staff list"))</f>
        <v/>
      </c>
      <c r="F278" s="17"/>
      <c r="G278" s="17"/>
      <c r="H278" s="18"/>
      <c r="I278" s="16" t="str">
        <f aca="false">IF($D278="","",IFERROR(INDEX(Staff!$G$2:$G$101,MATCH($D278,Staff!$A$2:$A$101,0)),"No"))</f>
        <v/>
      </c>
      <c r="J278" s="19" t="str">
        <f aca="false">IF(OR($F278="",$G278=""),"",MAX(0,MOD($G278-$F278,1)*24-N($H278)/60))</f>
        <v/>
      </c>
      <c r="K278" s="16" t="str">
        <f aca="false">IF(OR($A278="",$B278="",$F278=""),"",IF(COUNTIFS($A$2:$A$301,$A278,$B$2:$B$301,$B278,$I$2:$I$301,"Yes",$F$2:$F$301,"&lt;="&amp;$F278,$G$2:$G$301,"&gt;"&amp;$F278)&gt;0,"Yes","GAP"))</f>
        <v/>
      </c>
      <c r="L278" s="14"/>
    </row>
    <row r="279" customFormat="false" ht="15" hidden="false" customHeight="false" outlineLevel="0" collapsed="false">
      <c r="A279" s="14"/>
      <c r="B279" s="14"/>
      <c r="C279" s="15" t="str">
        <f aca="false">IF($B279="","",Lists!$H$2+MATCH($B279,Lists!$A$2:$A$8,0)-1)</f>
        <v/>
      </c>
      <c r="D279" s="14"/>
      <c r="E279" s="16" t="str">
        <f aca="false">IF($D279="","",IFERROR(INDEX(Staff!$B$2:$B$101,MATCH($D279,Staff!$A$2:$A$101,0)),"Not on Staff list"))</f>
        <v/>
      </c>
      <c r="F279" s="17"/>
      <c r="G279" s="17"/>
      <c r="H279" s="18"/>
      <c r="I279" s="16" t="str">
        <f aca="false">IF($D279="","",IFERROR(INDEX(Staff!$G$2:$G$101,MATCH($D279,Staff!$A$2:$A$101,0)),"No"))</f>
        <v/>
      </c>
      <c r="J279" s="19" t="str">
        <f aca="false">IF(OR($F279="",$G279=""),"",MAX(0,MOD($G279-$F279,1)*24-N($H279)/60))</f>
        <v/>
      </c>
      <c r="K279" s="16" t="str">
        <f aca="false">IF(OR($A279="",$B279="",$F279=""),"",IF(COUNTIFS($A$2:$A$301,$A279,$B$2:$B$301,$B279,$I$2:$I$301,"Yes",$F$2:$F$301,"&lt;="&amp;$F279,$G$2:$G$301,"&gt;"&amp;$F279)&gt;0,"Yes","GAP"))</f>
        <v/>
      </c>
      <c r="L279" s="14"/>
    </row>
    <row r="280" customFormat="false" ht="15" hidden="false" customHeight="false" outlineLevel="0" collapsed="false">
      <c r="A280" s="14"/>
      <c r="B280" s="14"/>
      <c r="C280" s="15" t="str">
        <f aca="false">IF($B280="","",Lists!$H$2+MATCH($B280,Lists!$A$2:$A$8,0)-1)</f>
        <v/>
      </c>
      <c r="D280" s="14"/>
      <c r="E280" s="16" t="str">
        <f aca="false">IF($D280="","",IFERROR(INDEX(Staff!$B$2:$B$101,MATCH($D280,Staff!$A$2:$A$101,0)),"Not on Staff list"))</f>
        <v/>
      </c>
      <c r="F280" s="17"/>
      <c r="G280" s="17"/>
      <c r="H280" s="18"/>
      <c r="I280" s="16" t="str">
        <f aca="false">IF($D280="","",IFERROR(INDEX(Staff!$G$2:$G$101,MATCH($D280,Staff!$A$2:$A$101,0)),"No"))</f>
        <v/>
      </c>
      <c r="J280" s="19" t="str">
        <f aca="false">IF(OR($F280="",$G280=""),"",MAX(0,MOD($G280-$F280,1)*24-N($H280)/60))</f>
        <v/>
      </c>
      <c r="K280" s="16" t="str">
        <f aca="false">IF(OR($A280="",$B280="",$F280=""),"",IF(COUNTIFS($A$2:$A$301,$A280,$B$2:$B$301,$B280,$I$2:$I$301,"Yes",$F$2:$F$301,"&lt;="&amp;$F280,$G$2:$G$301,"&gt;"&amp;$F280)&gt;0,"Yes","GAP"))</f>
        <v/>
      </c>
      <c r="L280" s="14"/>
    </row>
    <row r="281" customFormat="false" ht="15" hidden="false" customHeight="false" outlineLevel="0" collapsed="false">
      <c r="A281" s="14"/>
      <c r="B281" s="14"/>
      <c r="C281" s="15" t="str">
        <f aca="false">IF($B281="","",Lists!$H$2+MATCH($B281,Lists!$A$2:$A$8,0)-1)</f>
        <v/>
      </c>
      <c r="D281" s="14"/>
      <c r="E281" s="16" t="str">
        <f aca="false">IF($D281="","",IFERROR(INDEX(Staff!$B$2:$B$101,MATCH($D281,Staff!$A$2:$A$101,0)),"Not on Staff list"))</f>
        <v/>
      </c>
      <c r="F281" s="17"/>
      <c r="G281" s="17"/>
      <c r="H281" s="18"/>
      <c r="I281" s="16" t="str">
        <f aca="false">IF($D281="","",IFERROR(INDEX(Staff!$G$2:$G$101,MATCH($D281,Staff!$A$2:$A$101,0)),"No"))</f>
        <v/>
      </c>
      <c r="J281" s="19" t="str">
        <f aca="false">IF(OR($F281="",$G281=""),"",MAX(0,MOD($G281-$F281,1)*24-N($H281)/60))</f>
        <v/>
      </c>
      <c r="K281" s="16" t="str">
        <f aca="false">IF(OR($A281="",$B281="",$F281=""),"",IF(COUNTIFS($A$2:$A$301,$A281,$B$2:$B$301,$B281,$I$2:$I$301,"Yes",$F$2:$F$301,"&lt;="&amp;$F281,$G$2:$G$301,"&gt;"&amp;$F281)&gt;0,"Yes","GAP"))</f>
        <v/>
      </c>
      <c r="L281" s="14"/>
    </row>
    <row r="282" customFormat="false" ht="15" hidden="false" customHeight="false" outlineLevel="0" collapsed="false">
      <c r="A282" s="14"/>
      <c r="B282" s="14"/>
      <c r="C282" s="15" t="str">
        <f aca="false">IF($B282="","",Lists!$H$2+MATCH($B282,Lists!$A$2:$A$8,0)-1)</f>
        <v/>
      </c>
      <c r="D282" s="14"/>
      <c r="E282" s="16" t="str">
        <f aca="false">IF($D282="","",IFERROR(INDEX(Staff!$B$2:$B$101,MATCH($D282,Staff!$A$2:$A$101,0)),"Not on Staff list"))</f>
        <v/>
      </c>
      <c r="F282" s="17"/>
      <c r="G282" s="17"/>
      <c r="H282" s="18"/>
      <c r="I282" s="16" t="str">
        <f aca="false">IF($D282="","",IFERROR(INDEX(Staff!$G$2:$G$101,MATCH($D282,Staff!$A$2:$A$101,0)),"No"))</f>
        <v/>
      </c>
      <c r="J282" s="19" t="str">
        <f aca="false">IF(OR($F282="",$G282=""),"",MAX(0,MOD($G282-$F282,1)*24-N($H282)/60))</f>
        <v/>
      </c>
      <c r="K282" s="16" t="str">
        <f aca="false">IF(OR($A282="",$B282="",$F282=""),"",IF(COUNTIFS($A$2:$A$301,$A282,$B$2:$B$301,$B282,$I$2:$I$301,"Yes",$F$2:$F$301,"&lt;="&amp;$F282,$G$2:$G$301,"&gt;"&amp;$F282)&gt;0,"Yes","GAP"))</f>
        <v/>
      </c>
      <c r="L282" s="14"/>
    </row>
    <row r="283" customFormat="false" ht="15" hidden="false" customHeight="false" outlineLevel="0" collapsed="false">
      <c r="A283" s="14"/>
      <c r="B283" s="14"/>
      <c r="C283" s="15" t="str">
        <f aca="false">IF($B283="","",Lists!$H$2+MATCH($B283,Lists!$A$2:$A$8,0)-1)</f>
        <v/>
      </c>
      <c r="D283" s="14"/>
      <c r="E283" s="16" t="str">
        <f aca="false">IF($D283="","",IFERROR(INDEX(Staff!$B$2:$B$101,MATCH($D283,Staff!$A$2:$A$101,0)),"Not on Staff list"))</f>
        <v/>
      </c>
      <c r="F283" s="17"/>
      <c r="G283" s="17"/>
      <c r="H283" s="18"/>
      <c r="I283" s="16" t="str">
        <f aca="false">IF($D283="","",IFERROR(INDEX(Staff!$G$2:$G$101,MATCH($D283,Staff!$A$2:$A$101,0)),"No"))</f>
        <v/>
      </c>
      <c r="J283" s="19" t="str">
        <f aca="false">IF(OR($F283="",$G283=""),"",MAX(0,MOD($G283-$F283,1)*24-N($H283)/60))</f>
        <v/>
      </c>
      <c r="K283" s="16" t="str">
        <f aca="false">IF(OR($A283="",$B283="",$F283=""),"",IF(COUNTIFS($A$2:$A$301,$A283,$B$2:$B$301,$B283,$I$2:$I$301,"Yes",$F$2:$F$301,"&lt;="&amp;$F283,$G$2:$G$301,"&gt;"&amp;$F283)&gt;0,"Yes","GAP"))</f>
        <v/>
      </c>
      <c r="L283" s="14"/>
    </row>
    <row r="284" customFormat="false" ht="15" hidden="false" customHeight="false" outlineLevel="0" collapsed="false">
      <c r="A284" s="14"/>
      <c r="B284" s="14"/>
      <c r="C284" s="15" t="str">
        <f aca="false">IF($B284="","",Lists!$H$2+MATCH($B284,Lists!$A$2:$A$8,0)-1)</f>
        <v/>
      </c>
      <c r="D284" s="14"/>
      <c r="E284" s="16" t="str">
        <f aca="false">IF($D284="","",IFERROR(INDEX(Staff!$B$2:$B$101,MATCH($D284,Staff!$A$2:$A$101,0)),"Not on Staff list"))</f>
        <v/>
      </c>
      <c r="F284" s="17"/>
      <c r="G284" s="17"/>
      <c r="H284" s="18"/>
      <c r="I284" s="16" t="str">
        <f aca="false">IF($D284="","",IFERROR(INDEX(Staff!$G$2:$G$101,MATCH($D284,Staff!$A$2:$A$101,0)),"No"))</f>
        <v/>
      </c>
      <c r="J284" s="19" t="str">
        <f aca="false">IF(OR($F284="",$G284=""),"",MAX(0,MOD($G284-$F284,1)*24-N($H284)/60))</f>
        <v/>
      </c>
      <c r="K284" s="16" t="str">
        <f aca="false">IF(OR($A284="",$B284="",$F284=""),"",IF(COUNTIFS($A$2:$A$301,$A284,$B$2:$B$301,$B284,$I$2:$I$301,"Yes",$F$2:$F$301,"&lt;="&amp;$F284,$G$2:$G$301,"&gt;"&amp;$F284)&gt;0,"Yes","GAP"))</f>
        <v/>
      </c>
      <c r="L284" s="14"/>
    </row>
    <row r="285" customFormat="false" ht="15" hidden="false" customHeight="false" outlineLevel="0" collapsed="false">
      <c r="A285" s="14"/>
      <c r="B285" s="14"/>
      <c r="C285" s="15" t="str">
        <f aca="false">IF($B285="","",Lists!$H$2+MATCH($B285,Lists!$A$2:$A$8,0)-1)</f>
        <v/>
      </c>
      <c r="D285" s="14"/>
      <c r="E285" s="16" t="str">
        <f aca="false">IF($D285="","",IFERROR(INDEX(Staff!$B$2:$B$101,MATCH($D285,Staff!$A$2:$A$101,0)),"Not on Staff list"))</f>
        <v/>
      </c>
      <c r="F285" s="17"/>
      <c r="G285" s="17"/>
      <c r="H285" s="18"/>
      <c r="I285" s="16" t="str">
        <f aca="false">IF($D285="","",IFERROR(INDEX(Staff!$G$2:$G$101,MATCH($D285,Staff!$A$2:$A$101,0)),"No"))</f>
        <v/>
      </c>
      <c r="J285" s="19" t="str">
        <f aca="false">IF(OR($F285="",$G285=""),"",MAX(0,MOD($G285-$F285,1)*24-N($H285)/60))</f>
        <v/>
      </c>
      <c r="K285" s="16" t="str">
        <f aca="false">IF(OR($A285="",$B285="",$F285=""),"",IF(COUNTIFS($A$2:$A$301,$A285,$B$2:$B$301,$B285,$I$2:$I$301,"Yes",$F$2:$F$301,"&lt;="&amp;$F285,$G$2:$G$301,"&gt;"&amp;$F285)&gt;0,"Yes","GAP"))</f>
        <v/>
      </c>
      <c r="L285" s="14"/>
    </row>
    <row r="286" customFormat="false" ht="15" hidden="false" customHeight="false" outlineLevel="0" collapsed="false">
      <c r="A286" s="14"/>
      <c r="B286" s="14"/>
      <c r="C286" s="15" t="str">
        <f aca="false">IF($B286="","",Lists!$H$2+MATCH($B286,Lists!$A$2:$A$8,0)-1)</f>
        <v/>
      </c>
      <c r="D286" s="14"/>
      <c r="E286" s="16" t="str">
        <f aca="false">IF($D286="","",IFERROR(INDEX(Staff!$B$2:$B$101,MATCH($D286,Staff!$A$2:$A$101,0)),"Not on Staff list"))</f>
        <v/>
      </c>
      <c r="F286" s="17"/>
      <c r="G286" s="17"/>
      <c r="H286" s="18"/>
      <c r="I286" s="16" t="str">
        <f aca="false">IF($D286="","",IFERROR(INDEX(Staff!$G$2:$G$101,MATCH($D286,Staff!$A$2:$A$101,0)),"No"))</f>
        <v/>
      </c>
      <c r="J286" s="19" t="str">
        <f aca="false">IF(OR($F286="",$G286=""),"",MAX(0,MOD($G286-$F286,1)*24-N($H286)/60))</f>
        <v/>
      </c>
      <c r="K286" s="16" t="str">
        <f aca="false">IF(OR($A286="",$B286="",$F286=""),"",IF(COUNTIFS($A$2:$A$301,$A286,$B$2:$B$301,$B286,$I$2:$I$301,"Yes",$F$2:$F$301,"&lt;="&amp;$F286,$G$2:$G$301,"&gt;"&amp;$F286)&gt;0,"Yes","GAP"))</f>
        <v/>
      </c>
      <c r="L286" s="14"/>
    </row>
    <row r="287" customFormat="false" ht="15" hidden="false" customHeight="false" outlineLevel="0" collapsed="false">
      <c r="A287" s="14"/>
      <c r="B287" s="14"/>
      <c r="C287" s="15" t="str">
        <f aca="false">IF($B287="","",Lists!$H$2+MATCH($B287,Lists!$A$2:$A$8,0)-1)</f>
        <v/>
      </c>
      <c r="D287" s="14"/>
      <c r="E287" s="16" t="str">
        <f aca="false">IF($D287="","",IFERROR(INDEX(Staff!$B$2:$B$101,MATCH($D287,Staff!$A$2:$A$101,0)),"Not on Staff list"))</f>
        <v/>
      </c>
      <c r="F287" s="17"/>
      <c r="G287" s="17"/>
      <c r="H287" s="18"/>
      <c r="I287" s="16" t="str">
        <f aca="false">IF($D287="","",IFERROR(INDEX(Staff!$G$2:$G$101,MATCH($D287,Staff!$A$2:$A$101,0)),"No"))</f>
        <v/>
      </c>
      <c r="J287" s="19" t="str">
        <f aca="false">IF(OR($F287="",$G287=""),"",MAX(0,MOD($G287-$F287,1)*24-N($H287)/60))</f>
        <v/>
      </c>
      <c r="K287" s="16" t="str">
        <f aca="false">IF(OR($A287="",$B287="",$F287=""),"",IF(COUNTIFS($A$2:$A$301,$A287,$B$2:$B$301,$B287,$I$2:$I$301,"Yes",$F$2:$F$301,"&lt;="&amp;$F287,$G$2:$G$301,"&gt;"&amp;$F287)&gt;0,"Yes","GAP"))</f>
        <v/>
      </c>
      <c r="L287" s="14"/>
    </row>
    <row r="288" customFormat="false" ht="15" hidden="false" customHeight="false" outlineLevel="0" collapsed="false">
      <c r="A288" s="14"/>
      <c r="B288" s="14"/>
      <c r="C288" s="15" t="str">
        <f aca="false">IF($B288="","",Lists!$H$2+MATCH($B288,Lists!$A$2:$A$8,0)-1)</f>
        <v/>
      </c>
      <c r="D288" s="14"/>
      <c r="E288" s="16" t="str">
        <f aca="false">IF($D288="","",IFERROR(INDEX(Staff!$B$2:$B$101,MATCH($D288,Staff!$A$2:$A$101,0)),"Not on Staff list"))</f>
        <v/>
      </c>
      <c r="F288" s="17"/>
      <c r="G288" s="17"/>
      <c r="H288" s="18"/>
      <c r="I288" s="16" t="str">
        <f aca="false">IF($D288="","",IFERROR(INDEX(Staff!$G$2:$G$101,MATCH($D288,Staff!$A$2:$A$101,0)),"No"))</f>
        <v/>
      </c>
      <c r="J288" s="19" t="str">
        <f aca="false">IF(OR($F288="",$G288=""),"",MAX(0,MOD($G288-$F288,1)*24-N($H288)/60))</f>
        <v/>
      </c>
      <c r="K288" s="16" t="str">
        <f aca="false">IF(OR($A288="",$B288="",$F288=""),"",IF(COUNTIFS($A$2:$A$301,$A288,$B$2:$B$301,$B288,$I$2:$I$301,"Yes",$F$2:$F$301,"&lt;="&amp;$F288,$G$2:$G$301,"&gt;"&amp;$F288)&gt;0,"Yes","GAP"))</f>
        <v/>
      </c>
      <c r="L288" s="14"/>
    </row>
    <row r="289" customFormat="false" ht="15" hidden="false" customHeight="false" outlineLevel="0" collapsed="false">
      <c r="A289" s="14"/>
      <c r="B289" s="14"/>
      <c r="C289" s="15" t="str">
        <f aca="false">IF($B289="","",Lists!$H$2+MATCH($B289,Lists!$A$2:$A$8,0)-1)</f>
        <v/>
      </c>
      <c r="D289" s="14"/>
      <c r="E289" s="16" t="str">
        <f aca="false">IF($D289="","",IFERROR(INDEX(Staff!$B$2:$B$101,MATCH($D289,Staff!$A$2:$A$101,0)),"Not on Staff list"))</f>
        <v/>
      </c>
      <c r="F289" s="17"/>
      <c r="G289" s="17"/>
      <c r="H289" s="18"/>
      <c r="I289" s="16" t="str">
        <f aca="false">IF($D289="","",IFERROR(INDEX(Staff!$G$2:$G$101,MATCH($D289,Staff!$A$2:$A$101,0)),"No"))</f>
        <v/>
      </c>
      <c r="J289" s="19" t="str">
        <f aca="false">IF(OR($F289="",$G289=""),"",MAX(0,MOD($G289-$F289,1)*24-N($H289)/60))</f>
        <v/>
      </c>
      <c r="K289" s="16" t="str">
        <f aca="false">IF(OR($A289="",$B289="",$F289=""),"",IF(COUNTIFS($A$2:$A$301,$A289,$B$2:$B$301,$B289,$I$2:$I$301,"Yes",$F$2:$F$301,"&lt;="&amp;$F289,$G$2:$G$301,"&gt;"&amp;$F289)&gt;0,"Yes","GAP"))</f>
        <v/>
      </c>
      <c r="L289" s="14"/>
    </row>
    <row r="290" customFormat="false" ht="15" hidden="false" customHeight="false" outlineLevel="0" collapsed="false">
      <c r="A290" s="14"/>
      <c r="B290" s="14"/>
      <c r="C290" s="15" t="str">
        <f aca="false">IF($B290="","",Lists!$H$2+MATCH($B290,Lists!$A$2:$A$8,0)-1)</f>
        <v/>
      </c>
      <c r="D290" s="14"/>
      <c r="E290" s="16" t="str">
        <f aca="false">IF($D290="","",IFERROR(INDEX(Staff!$B$2:$B$101,MATCH($D290,Staff!$A$2:$A$101,0)),"Not on Staff list"))</f>
        <v/>
      </c>
      <c r="F290" s="17"/>
      <c r="G290" s="17"/>
      <c r="H290" s="18"/>
      <c r="I290" s="16" t="str">
        <f aca="false">IF($D290="","",IFERROR(INDEX(Staff!$G$2:$G$101,MATCH($D290,Staff!$A$2:$A$101,0)),"No"))</f>
        <v/>
      </c>
      <c r="J290" s="19" t="str">
        <f aca="false">IF(OR($F290="",$G290=""),"",MAX(0,MOD($G290-$F290,1)*24-N($H290)/60))</f>
        <v/>
      </c>
      <c r="K290" s="16" t="str">
        <f aca="false">IF(OR($A290="",$B290="",$F290=""),"",IF(COUNTIFS($A$2:$A$301,$A290,$B$2:$B$301,$B290,$I$2:$I$301,"Yes",$F$2:$F$301,"&lt;="&amp;$F290,$G$2:$G$301,"&gt;"&amp;$F290)&gt;0,"Yes","GAP"))</f>
        <v/>
      </c>
      <c r="L290" s="14"/>
    </row>
    <row r="291" customFormat="false" ht="15" hidden="false" customHeight="false" outlineLevel="0" collapsed="false">
      <c r="A291" s="14"/>
      <c r="B291" s="14"/>
      <c r="C291" s="15" t="str">
        <f aca="false">IF($B291="","",Lists!$H$2+MATCH($B291,Lists!$A$2:$A$8,0)-1)</f>
        <v/>
      </c>
      <c r="D291" s="14"/>
      <c r="E291" s="16" t="str">
        <f aca="false">IF($D291="","",IFERROR(INDEX(Staff!$B$2:$B$101,MATCH($D291,Staff!$A$2:$A$101,0)),"Not on Staff list"))</f>
        <v/>
      </c>
      <c r="F291" s="17"/>
      <c r="G291" s="17"/>
      <c r="H291" s="18"/>
      <c r="I291" s="16" t="str">
        <f aca="false">IF($D291="","",IFERROR(INDEX(Staff!$G$2:$G$101,MATCH($D291,Staff!$A$2:$A$101,0)),"No"))</f>
        <v/>
      </c>
      <c r="J291" s="19" t="str">
        <f aca="false">IF(OR($F291="",$G291=""),"",MAX(0,MOD($G291-$F291,1)*24-N($H291)/60))</f>
        <v/>
      </c>
      <c r="K291" s="16" t="str">
        <f aca="false">IF(OR($A291="",$B291="",$F291=""),"",IF(COUNTIFS($A$2:$A$301,$A291,$B$2:$B$301,$B291,$I$2:$I$301,"Yes",$F$2:$F$301,"&lt;="&amp;$F291,$G$2:$G$301,"&gt;"&amp;$F291)&gt;0,"Yes","GAP"))</f>
        <v/>
      </c>
      <c r="L291" s="14"/>
    </row>
    <row r="292" customFormat="false" ht="15" hidden="false" customHeight="false" outlineLevel="0" collapsed="false">
      <c r="A292" s="14"/>
      <c r="B292" s="14"/>
      <c r="C292" s="15" t="str">
        <f aca="false">IF($B292="","",Lists!$H$2+MATCH($B292,Lists!$A$2:$A$8,0)-1)</f>
        <v/>
      </c>
      <c r="D292" s="14"/>
      <c r="E292" s="16" t="str">
        <f aca="false">IF($D292="","",IFERROR(INDEX(Staff!$B$2:$B$101,MATCH($D292,Staff!$A$2:$A$101,0)),"Not on Staff list"))</f>
        <v/>
      </c>
      <c r="F292" s="17"/>
      <c r="G292" s="17"/>
      <c r="H292" s="18"/>
      <c r="I292" s="16" t="str">
        <f aca="false">IF($D292="","",IFERROR(INDEX(Staff!$G$2:$G$101,MATCH($D292,Staff!$A$2:$A$101,0)),"No"))</f>
        <v/>
      </c>
      <c r="J292" s="19" t="str">
        <f aca="false">IF(OR($F292="",$G292=""),"",MAX(0,MOD($G292-$F292,1)*24-N($H292)/60))</f>
        <v/>
      </c>
      <c r="K292" s="16" t="str">
        <f aca="false">IF(OR($A292="",$B292="",$F292=""),"",IF(COUNTIFS($A$2:$A$301,$A292,$B$2:$B$301,$B292,$I$2:$I$301,"Yes",$F$2:$F$301,"&lt;="&amp;$F292,$G$2:$G$301,"&gt;"&amp;$F292)&gt;0,"Yes","GAP"))</f>
        <v/>
      </c>
      <c r="L292" s="14"/>
    </row>
    <row r="293" customFormat="false" ht="15" hidden="false" customHeight="false" outlineLevel="0" collapsed="false">
      <c r="A293" s="14"/>
      <c r="B293" s="14"/>
      <c r="C293" s="15" t="str">
        <f aca="false">IF($B293="","",Lists!$H$2+MATCH($B293,Lists!$A$2:$A$8,0)-1)</f>
        <v/>
      </c>
      <c r="D293" s="14"/>
      <c r="E293" s="16" t="str">
        <f aca="false">IF($D293="","",IFERROR(INDEX(Staff!$B$2:$B$101,MATCH($D293,Staff!$A$2:$A$101,0)),"Not on Staff list"))</f>
        <v/>
      </c>
      <c r="F293" s="17"/>
      <c r="G293" s="17"/>
      <c r="H293" s="18"/>
      <c r="I293" s="16" t="str">
        <f aca="false">IF($D293="","",IFERROR(INDEX(Staff!$G$2:$G$101,MATCH($D293,Staff!$A$2:$A$101,0)),"No"))</f>
        <v/>
      </c>
      <c r="J293" s="19" t="str">
        <f aca="false">IF(OR($F293="",$G293=""),"",MAX(0,MOD($G293-$F293,1)*24-N($H293)/60))</f>
        <v/>
      </c>
      <c r="K293" s="16" t="str">
        <f aca="false">IF(OR($A293="",$B293="",$F293=""),"",IF(COUNTIFS($A$2:$A$301,$A293,$B$2:$B$301,$B293,$I$2:$I$301,"Yes",$F$2:$F$301,"&lt;="&amp;$F293,$G$2:$G$301,"&gt;"&amp;$F293)&gt;0,"Yes","GAP"))</f>
        <v/>
      </c>
      <c r="L293" s="14"/>
    </row>
    <row r="294" customFormat="false" ht="15" hidden="false" customHeight="false" outlineLevel="0" collapsed="false">
      <c r="A294" s="14"/>
      <c r="B294" s="14"/>
      <c r="C294" s="15" t="str">
        <f aca="false">IF($B294="","",Lists!$H$2+MATCH($B294,Lists!$A$2:$A$8,0)-1)</f>
        <v/>
      </c>
      <c r="D294" s="14"/>
      <c r="E294" s="16" t="str">
        <f aca="false">IF($D294="","",IFERROR(INDEX(Staff!$B$2:$B$101,MATCH($D294,Staff!$A$2:$A$101,0)),"Not on Staff list"))</f>
        <v/>
      </c>
      <c r="F294" s="17"/>
      <c r="G294" s="17"/>
      <c r="H294" s="18"/>
      <c r="I294" s="16" t="str">
        <f aca="false">IF($D294="","",IFERROR(INDEX(Staff!$G$2:$G$101,MATCH($D294,Staff!$A$2:$A$101,0)),"No"))</f>
        <v/>
      </c>
      <c r="J294" s="19" t="str">
        <f aca="false">IF(OR($F294="",$G294=""),"",MAX(0,MOD($G294-$F294,1)*24-N($H294)/60))</f>
        <v/>
      </c>
      <c r="K294" s="16" t="str">
        <f aca="false">IF(OR($A294="",$B294="",$F294=""),"",IF(COUNTIFS($A$2:$A$301,$A294,$B$2:$B$301,$B294,$I$2:$I$301,"Yes",$F$2:$F$301,"&lt;="&amp;$F294,$G$2:$G$301,"&gt;"&amp;$F294)&gt;0,"Yes","GAP"))</f>
        <v/>
      </c>
      <c r="L294" s="14"/>
    </row>
    <row r="295" customFormat="false" ht="15" hidden="false" customHeight="false" outlineLevel="0" collapsed="false">
      <c r="A295" s="14"/>
      <c r="B295" s="14"/>
      <c r="C295" s="15" t="str">
        <f aca="false">IF($B295="","",Lists!$H$2+MATCH($B295,Lists!$A$2:$A$8,0)-1)</f>
        <v/>
      </c>
      <c r="D295" s="14"/>
      <c r="E295" s="16" t="str">
        <f aca="false">IF($D295="","",IFERROR(INDEX(Staff!$B$2:$B$101,MATCH($D295,Staff!$A$2:$A$101,0)),"Not on Staff list"))</f>
        <v/>
      </c>
      <c r="F295" s="17"/>
      <c r="G295" s="17"/>
      <c r="H295" s="18"/>
      <c r="I295" s="16" t="str">
        <f aca="false">IF($D295="","",IFERROR(INDEX(Staff!$G$2:$G$101,MATCH($D295,Staff!$A$2:$A$101,0)),"No"))</f>
        <v/>
      </c>
      <c r="J295" s="19" t="str">
        <f aca="false">IF(OR($F295="",$G295=""),"",MAX(0,MOD($G295-$F295,1)*24-N($H295)/60))</f>
        <v/>
      </c>
      <c r="K295" s="16" t="str">
        <f aca="false">IF(OR($A295="",$B295="",$F295=""),"",IF(COUNTIFS($A$2:$A$301,$A295,$B$2:$B$301,$B295,$I$2:$I$301,"Yes",$F$2:$F$301,"&lt;="&amp;$F295,$G$2:$G$301,"&gt;"&amp;$F295)&gt;0,"Yes","GAP"))</f>
        <v/>
      </c>
      <c r="L295" s="14"/>
    </row>
    <row r="296" customFormat="false" ht="15" hidden="false" customHeight="false" outlineLevel="0" collapsed="false">
      <c r="A296" s="14"/>
      <c r="B296" s="14"/>
      <c r="C296" s="15" t="str">
        <f aca="false">IF($B296="","",Lists!$H$2+MATCH($B296,Lists!$A$2:$A$8,0)-1)</f>
        <v/>
      </c>
      <c r="D296" s="14"/>
      <c r="E296" s="16" t="str">
        <f aca="false">IF($D296="","",IFERROR(INDEX(Staff!$B$2:$B$101,MATCH($D296,Staff!$A$2:$A$101,0)),"Not on Staff list"))</f>
        <v/>
      </c>
      <c r="F296" s="17"/>
      <c r="G296" s="17"/>
      <c r="H296" s="18"/>
      <c r="I296" s="16" t="str">
        <f aca="false">IF($D296="","",IFERROR(INDEX(Staff!$G$2:$G$101,MATCH($D296,Staff!$A$2:$A$101,0)),"No"))</f>
        <v/>
      </c>
      <c r="J296" s="19" t="str">
        <f aca="false">IF(OR($F296="",$G296=""),"",MAX(0,MOD($G296-$F296,1)*24-N($H296)/60))</f>
        <v/>
      </c>
      <c r="K296" s="16" t="str">
        <f aca="false">IF(OR($A296="",$B296="",$F296=""),"",IF(COUNTIFS($A$2:$A$301,$A296,$B$2:$B$301,$B296,$I$2:$I$301,"Yes",$F$2:$F$301,"&lt;="&amp;$F296,$G$2:$G$301,"&gt;"&amp;$F296)&gt;0,"Yes","GAP"))</f>
        <v/>
      </c>
      <c r="L296" s="14"/>
    </row>
    <row r="297" customFormat="false" ht="15" hidden="false" customHeight="false" outlineLevel="0" collapsed="false">
      <c r="A297" s="14"/>
      <c r="B297" s="14"/>
      <c r="C297" s="15" t="str">
        <f aca="false">IF($B297="","",Lists!$H$2+MATCH($B297,Lists!$A$2:$A$8,0)-1)</f>
        <v/>
      </c>
      <c r="D297" s="14"/>
      <c r="E297" s="16" t="str">
        <f aca="false">IF($D297="","",IFERROR(INDEX(Staff!$B$2:$B$101,MATCH($D297,Staff!$A$2:$A$101,0)),"Not on Staff list"))</f>
        <v/>
      </c>
      <c r="F297" s="17"/>
      <c r="G297" s="17"/>
      <c r="H297" s="18"/>
      <c r="I297" s="16" t="str">
        <f aca="false">IF($D297="","",IFERROR(INDEX(Staff!$G$2:$G$101,MATCH($D297,Staff!$A$2:$A$101,0)),"No"))</f>
        <v/>
      </c>
      <c r="J297" s="19" t="str">
        <f aca="false">IF(OR($F297="",$G297=""),"",MAX(0,MOD($G297-$F297,1)*24-N($H297)/60))</f>
        <v/>
      </c>
      <c r="K297" s="16" t="str">
        <f aca="false">IF(OR($A297="",$B297="",$F297=""),"",IF(COUNTIFS($A$2:$A$301,$A297,$B$2:$B$301,$B297,$I$2:$I$301,"Yes",$F$2:$F$301,"&lt;="&amp;$F297,$G$2:$G$301,"&gt;"&amp;$F297)&gt;0,"Yes","GAP"))</f>
        <v/>
      </c>
      <c r="L297" s="14"/>
    </row>
    <row r="298" customFormat="false" ht="15" hidden="false" customHeight="false" outlineLevel="0" collapsed="false">
      <c r="A298" s="14"/>
      <c r="B298" s="14"/>
      <c r="C298" s="15" t="str">
        <f aca="false">IF($B298="","",Lists!$H$2+MATCH($B298,Lists!$A$2:$A$8,0)-1)</f>
        <v/>
      </c>
      <c r="D298" s="14"/>
      <c r="E298" s="16" t="str">
        <f aca="false">IF($D298="","",IFERROR(INDEX(Staff!$B$2:$B$101,MATCH($D298,Staff!$A$2:$A$101,0)),"Not on Staff list"))</f>
        <v/>
      </c>
      <c r="F298" s="17"/>
      <c r="G298" s="17"/>
      <c r="H298" s="18"/>
      <c r="I298" s="16" t="str">
        <f aca="false">IF($D298="","",IFERROR(INDEX(Staff!$G$2:$G$101,MATCH($D298,Staff!$A$2:$A$101,0)),"No"))</f>
        <v/>
      </c>
      <c r="J298" s="19" t="str">
        <f aca="false">IF(OR($F298="",$G298=""),"",MAX(0,MOD($G298-$F298,1)*24-N($H298)/60))</f>
        <v/>
      </c>
      <c r="K298" s="16" t="str">
        <f aca="false">IF(OR($A298="",$B298="",$F298=""),"",IF(COUNTIFS($A$2:$A$301,$A298,$B$2:$B$301,$B298,$I$2:$I$301,"Yes",$F$2:$F$301,"&lt;="&amp;$F298,$G$2:$G$301,"&gt;"&amp;$F298)&gt;0,"Yes","GAP"))</f>
        <v/>
      </c>
      <c r="L298" s="14"/>
    </row>
    <row r="299" customFormat="false" ht="15" hidden="false" customHeight="false" outlineLevel="0" collapsed="false">
      <c r="A299" s="14"/>
      <c r="B299" s="14"/>
      <c r="C299" s="15" t="str">
        <f aca="false">IF($B299="","",Lists!$H$2+MATCH($B299,Lists!$A$2:$A$8,0)-1)</f>
        <v/>
      </c>
      <c r="D299" s="14"/>
      <c r="E299" s="16" t="str">
        <f aca="false">IF($D299="","",IFERROR(INDEX(Staff!$B$2:$B$101,MATCH($D299,Staff!$A$2:$A$101,0)),"Not on Staff list"))</f>
        <v/>
      </c>
      <c r="F299" s="17"/>
      <c r="G299" s="17"/>
      <c r="H299" s="18"/>
      <c r="I299" s="16" t="str">
        <f aca="false">IF($D299="","",IFERROR(INDEX(Staff!$G$2:$G$101,MATCH($D299,Staff!$A$2:$A$101,0)),"No"))</f>
        <v/>
      </c>
      <c r="J299" s="19" t="str">
        <f aca="false">IF(OR($F299="",$G299=""),"",MAX(0,MOD($G299-$F299,1)*24-N($H299)/60))</f>
        <v/>
      </c>
      <c r="K299" s="16" t="str">
        <f aca="false">IF(OR($A299="",$B299="",$F299=""),"",IF(COUNTIFS($A$2:$A$301,$A299,$B$2:$B$301,$B299,$I$2:$I$301,"Yes",$F$2:$F$301,"&lt;="&amp;$F299,$G$2:$G$301,"&gt;"&amp;$F299)&gt;0,"Yes","GAP"))</f>
        <v/>
      </c>
      <c r="L299" s="14"/>
    </row>
    <row r="300" customFormat="false" ht="15" hidden="false" customHeight="false" outlineLevel="0" collapsed="false">
      <c r="A300" s="14"/>
      <c r="B300" s="14"/>
      <c r="C300" s="15" t="str">
        <f aca="false">IF($B300="","",Lists!$H$2+MATCH($B300,Lists!$A$2:$A$8,0)-1)</f>
        <v/>
      </c>
      <c r="D300" s="14"/>
      <c r="E300" s="16" t="str">
        <f aca="false">IF($D300="","",IFERROR(INDEX(Staff!$B$2:$B$101,MATCH($D300,Staff!$A$2:$A$101,0)),"Not on Staff list"))</f>
        <v/>
      </c>
      <c r="F300" s="17"/>
      <c r="G300" s="17"/>
      <c r="H300" s="18"/>
      <c r="I300" s="16" t="str">
        <f aca="false">IF($D300="","",IFERROR(INDEX(Staff!$G$2:$G$101,MATCH($D300,Staff!$A$2:$A$101,0)),"No"))</f>
        <v/>
      </c>
      <c r="J300" s="19" t="str">
        <f aca="false">IF(OR($F300="",$G300=""),"",MAX(0,MOD($G300-$F300,1)*24-N($H300)/60))</f>
        <v/>
      </c>
      <c r="K300" s="16" t="str">
        <f aca="false">IF(OR($A300="",$B300="",$F300=""),"",IF(COUNTIFS($A$2:$A$301,$A300,$B$2:$B$301,$B300,$I$2:$I$301,"Yes",$F$2:$F$301,"&lt;="&amp;$F300,$G$2:$G$301,"&gt;"&amp;$F300)&gt;0,"Yes","GAP"))</f>
        <v/>
      </c>
      <c r="L300" s="14"/>
    </row>
    <row r="301" customFormat="false" ht="15" hidden="false" customHeight="false" outlineLevel="0" collapsed="false">
      <c r="A301" s="14"/>
      <c r="B301" s="14"/>
      <c r="C301" s="15" t="str">
        <f aca="false">IF($B301="","",Lists!$H$2+MATCH($B301,Lists!$A$2:$A$8,0)-1)</f>
        <v/>
      </c>
      <c r="D301" s="14"/>
      <c r="E301" s="16" t="str">
        <f aca="false">IF($D301="","",IFERROR(INDEX(Staff!$B$2:$B$101,MATCH($D301,Staff!$A$2:$A$101,0)),"Not on Staff list"))</f>
        <v/>
      </c>
      <c r="F301" s="17"/>
      <c r="G301" s="17"/>
      <c r="H301" s="18"/>
      <c r="I301" s="16" t="str">
        <f aca="false">IF($D301="","",IFERROR(INDEX(Staff!$G$2:$G$101,MATCH($D301,Staff!$A$2:$A$101,0)),"No"))</f>
        <v/>
      </c>
      <c r="J301" s="19" t="str">
        <f aca="false">IF(OR($F301="",$G301=""),"",MAX(0,MOD($G301-$F301,1)*24-N($H301)/60))</f>
        <v/>
      </c>
      <c r="K301" s="16" t="str">
        <f aca="false">IF(OR($A301="",$B301="",$F301=""),"",IF(COUNTIFS($A$2:$A$301,$A301,$B$2:$B$301,$B301,$I$2:$I$301,"Yes",$F$2:$F$301,"&lt;="&amp;$F301,$G$2:$G$301,"&gt;"&amp;$F301)&gt;0,"Yes","GAP"))</f>
        <v/>
      </c>
      <c r="L301" s="14"/>
    </row>
  </sheetData>
  <autoFilter ref="A1:L301"/>
  <conditionalFormatting sqref="K2:K301">
    <cfRule type="expression" priority="2" aboveAverage="0" equalAverage="0" bottom="0" percent="0" rank="0" text="" dxfId="9">
      <formula>$K2="GAP"</formula>
    </cfRule>
    <cfRule type="expression" priority="3" aboveAverage="0" equalAverage="0" bottom="0" percent="0" rank="0" text="" dxfId="10">
      <formula>$K2="Yes"</formula>
    </cfRule>
  </conditionalFormatting>
  <conditionalFormatting sqref="E2:E301">
    <cfRule type="expression" priority="4" aboveAverage="0" equalAverage="0" bottom="0" percent="0" rank="0" text="" dxfId="9">
      <formula>$E2="Not on Staff list"</formula>
    </cfRule>
  </conditionalFormatting>
  <dataValidations count="4">
    <dataValidation allowBlank="true" errorStyle="stop" operator="between" showDropDown="false" showErrorMessage="false" showInputMessage="false" sqref="A2:A301" type="list">
      <formula1>Clubs!$A$2:$A$11</formula1>
      <formula2>0</formula2>
    </dataValidation>
    <dataValidation allowBlank="true" errorStyle="stop" operator="between" showDropDown="false" showErrorMessage="false" showInputMessage="false" sqref="B2:B301" type="list">
      <formula1>Lists!$A$2:$A$8</formula1>
      <formula2>0</formula2>
    </dataValidation>
    <dataValidation allowBlank="true" errorStyle="stop" operator="between" showDropDown="false" showErrorMessage="false" showInputMessage="false" sqref="D2:D301" type="list">
      <formula1>Staff!$A$2:$A$101</formula1>
      <formula2>0</formula2>
    </dataValidation>
    <dataValidation allowBlank="true" error="Enter a time, for example 6:00 AM or 18:30" errorStyle="stop" operator="between" showDropDown="false" showErrorMessage="true" showInputMessage="false" sqref="F2:G301" type="time">
      <formula1>0</formula1>
      <formula2>0.999988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staff roster | clubpilot.au/resources&amp;RPage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1D3A"/>
    <pageSetUpPr fitToPage="true"/>
  </sheetPr>
  <dimension ref="A1:K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8" min="2" style="1" width="10"/>
    <col collapsed="false" customWidth="true" hidden="false" outlineLevel="0" max="11" min="9" style="1" width="11"/>
  </cols>
  <sheetData>
    <row r="1" customFormat="false" ht="19.7" hidden="false" customHeight="false" outlineLevel="0" collapsed="false">
      <c r="A1" s="20" t="s">
        <v>68</v>
      </c>
    </row>
    <row r="2" customFormat="false" ht="15" hidden="false" customHeight="false" outlineLevel="0" collapsed="false">
      <c r="A2" s="21" t="s">
        <v>69</v>
      </c>
      <c r="B2" s="22" t="n">
        <f aca="false">Lists!$H$2</f>
        <v>46321</v>
      </c>
      <c r="C2" s="22"/>
    </row>
    <row r="3" customFormat="false" ht="15" hidden="false" customHeight="false" outlineLevel="0" collapsed="false">
      <c r="A3" s="23" t="s">
        <v>70</v>
      </c>
    </row>
    <row r="5" customFormat="false" ht="15" hidden="false" customHeight="false" outlineLevel="0" collapsed="false">
      <c r="A5" s="5" t="str">
        <f aca="false">IF(Clubs!$A$2="","",Clubs!$A$2)</f>
        <v>Example Club North</v>
      </c>
    </row>
    <row r="6" customFormat="false" ht="30" hidden="false" customHeight="true" outlineLevel="0" collapsed="false">
      <c r="A6" s="12" t="s">
        <v>71</v>
      </c>
      <c r="B6" s="12" t="s">
        <v>49</v>
      </c>
      <c r="C6" s="12" t="s">
        <v>54</v>
      </c>
      <c r="D6" s="12" t="s">
        <v>55</v>
      </c>
      <c r="E6" s="12" t="s">
        <v>56</v>
      </c>
      <c r="F6" s="12" t="s">
        <v>57</v>
      </c>
      <c r="G6" s="12" t="s">
        <v>60</v>
      </c>
      <c r="H6" s="12" t="s">
        <v>62</v>
      </c>
      <c r="I6" s="12" t="s">
        <v>72</v>
      </c>
      <c r="J6" s="12" t="s">
        <v>73</v>
      </c>
      <c r="K6" s="12" t="s">
        <v>74</v>
      </c>
    </row>
    <row r="7" customFormat="false" ht="15" hidden="false" customHeight="false" outlineLevel="0" collapsed="false">
      <c r="A7" s="24" t="s">
        <v>75</v>
      </c>
      <c r="B7" s="25" t="n">
        <f aca="false">IF(Clubs!$A$2="","",SUMIFS(Roster!$J$2:$J$301,Roster!$A$2:$A$301,Clubs!$A$2,Roster!$B$2:$B$301,"Mon"))</f>
        <v>27</v>
      </c>
      <c r="C7" s="25" t="n">
        <f aca="false">IF(Clubs!$A$2="","",SUMIFS(Roster!$J$2:$J$301,Roster!$A$2:$A$301,Clubs!$A$2,Roster!$B$2:$B$301,"Tue"))</f>
        <v>27</v>
      </c>
      <c r="D7" s="25" t="n">
        <f aca="false">IF(Clubs!$A$2="","",SUMIFS(Roster!$J$2:$J$301,Roster!$A$2:$A$301,Clubs!$A$2,Roster!$B$2:$B$301,"Wed"))</f>
        <v>28</v>
      </c>
      <c r="E7" s="25" t="n">
        <f aca="false">IF(Clubs!$A$2="","",SUMIFS(Roster!$J$2:$J$301,Roster!$A$2:$A$301,Clubs!$A$2,Roster!$B$2:$B$301,"Thu"))</f>
        <v>27</v>
      </c>
      <c r="F7" s="25" t="n">
        <f aca="false">IF(Clubs!$A$2="","",SUMIFS(Roster!$J$2:$J$301,Roster!$A$2:$A$301,Clubs!$A$2,Roster!$B$2:$B$301,"Fri"))</f>
        <v>27</v>
      </c>
      <c r="G7" s="25" t="n">
        <f aca="false">IF(Clubs!$A$2="","",SUMIFS(Roster!$J$2:$J$301,Roster!$A$2:$A$301,Clubs!$A$2,Roster!$B$2:$B$301,"Sat"))</f>
        <v>6</v>
      </c>
      <c r="H7" s="25" t="n">
        <f aca="false">IF(Clubs!$A$2="","",SUMIFS(Roster!$J$2:$J$301,Roster!$A$2:$A$301,Clubs!$A$2,Roster!$B$2:$B$301,"Sun"))</f>
        <v>6</v>
      </c>
      <c r="I7" s="25" t="n">
        <f aca="false">IF(Clubs!$A$2="","",SUM(B7:H7))</f>
        <v>148</v>
      </c>
      <c r="J7" s="25" t="n">
        <f aca="false">IF(Clubs!$A$2="","",Clubs!$F$2)</f>
        <v>160</v>
      </c>
      <c r="K7" s="25" t="n">
        <f aca="false">IF(OR(Clubs!$A$2="",J7=""),"",I7-J7)</f>
        <v>-12</v>
      </c>
    </row>
    <row r="8" customFormat="false" ht="15" hidden="false" customHeight="false" outlineLevel="0" collapsed="false">
      <c r="A8" s="24" t="s">
        <v>76</v>
      </c>
      <c r="B8" s="26" t="str">
        <f aca="false">IF(Clubs!$A$2="","",IF(Clubs!$B$2="",IF(COUNTIFS(Roster!$A$2:$A$301,Clubs!$A$2,Roster!$B$2:$B$301,"Mon")=0,"Unstaffed","Set times"),IF(COUNTIFS(Roster!$A$2:$A$301,Clubs!$A$2,Roster!$B$2:$B$301,"Mon")=0,"GAP",IF(COUNTIFS(Roster!$A$2:$A$301,Clubs!$A$2,Roster!$B$2:$B$301,"Mon",Roster!$F$2:$F$301,"&lt;="&amp;Clubs!$B$2)&gt;0,"Yes","GAP"))))</f>
        <v>Yes</v>
      </c>
      <c r="C8" s="26" t="str">
        <f aca="false">IF(Clubs!$A$2="","",IF(Clubs!$B$2="",IF(COUNTIFS(Roster!$A$2:$A$301,Clubs!$A$2,Roster!$B$2:$B$301,"Tue")=0,"Unstaffed","Set times"),IF(COUNTIFS(Roster!$A$2:$A$301,Clubs!$A$2,Roster!$B$2:$B$301,"Tue")=0,"GAP",IF(COUNTIFS(Roster!$A$2:$A$301,Clubs!$A$2,Roster!$B$2:$B$301,"Tue",Roster!$F$2:$F$301,"&lt;="&amp;Clubs!$B$2)&gt;0,"Yes","GAP"))))</f>
        <v>Yes</v>
      </c>
      <c r="D8" s="26" t="str">
        <f aca="false">IF(Clubs!$A$2="","",IF(Clubs!$B$2="",IF(COUNTIFS(Roster!$A$2:$A$301,Clubs!$A$2,Roster!$B$2:$B$301,"Wed")=0,"Unstaffed","Set times"),IF(COUNTIFS(Roster!$A$2:$A$301,Clubs!$A$2,Roster!$B$2:$B$301,"Wed")=0,"GAP",IF(COUNTIFS(Roster!$A$2:$A$301,Clubs!$A$2,Roster!$B$2:$B$301,"Wed",Roster!$F$2:$F$301,"&lt;="&amp;Clubs!$B$2)&gt;0,"Yes","GAP"))))</f>
        <v>Yes</v>
      </c>
      <c r="E8" s="26" t="str">
        <f aca="false">IF(Clubs!$A$2="","",IF(Clubs!$B$2="",IF(COUNTIFS(Roster!$A$2:$A$301,Clubs!$A$2,Roster!$B$2:$B$301,"Thu")=0,"Unstaffed","Set times"),IF(COUNTIFS(Roster!$A$2:$A$301,Clubs!$A$2,Roster!$B$2:$B$301,"Thu")=0,"GAP",IF(COUNTIFS(Roster!$A$2:$A$301,Clubs!$A$2,Roster!$B$2:$B$301,"Thu",Roster!$F$2:$F$301,"&lt;="&amp;Clubs!$B$2)&gt;0,"Yes","GAP"))))</f>
        <v>Yes</v>
      </c>
      <c r="F8" s="26" t="str">
        <f aca="false">IF(Clubs!$A$2="","",IF(Clubs!$B$2="",IF(COUNTIFS(Roster!$A$2:$A$301,Clubs!$A$2,Roster!$B$2:$B$301,"Fri")=0,"Unstaffed","Set times"),IF(COUNTIFS(Roster!$A$2:$A$301,Clubs!$A$2,Roster!$B$2:$B$301,"Fri")=0,"GAP",IF(COUNTIFS(Roster!$A$2:$A$301,Clubs!$A$2,Roster!$B$2:$B$301,"Fri",Roster!$F$2:$F$301,"&lt;="&amp;Clubs!$B$2)&gt;0,"Yes","GAP"))))</f>
        <v>Yes</v>
      </c>
      <c r="G8" s="26" t="str">
        <f aca="false">IF(Clubs!$A$2="","",IF(Clubs!$D$2="",IF(COUNTIFS(Roster!$A$2:$A$301,Clubs!$A$2,Roster!$B$2:$B$301,"Sat")=0,"Unstaffed","Set times"),IF(COUNTIFS(Roster!$A$2:$A$301,Clubs!$A$2,Roster!$B$2:$B$301,"Sat")=0,"GAP",IF(COUNTIFS(Roster!$A$2:$A$301,Clubs!$A$2,Roster!$B$2:$B$301,"Sat",Roster!$F$2:$F$301,"&lt;="&amp;Clubs!$D$2)&gt;0,"Yes","GAP"))))</f>
        <v>Yes</v>
      </c>
      <c r="H8" s="26" t="str">
        <f aca="false">IF(Clubs!$A$2="","",IF(Clubs!$D$2="",IF(COUNTIFS(Roster!$A$2:$A$301,Clubs!$A$2,Roster!$B$2:$B$301,"Sun")=0,"Unstaffed","Set times"),IF(COUNTIFS(Roster!$A$2:$A$301,Clubs!$A$2,Roster!$B$2:$B$301,"Sun")=0,"GAP",IF(COUNTIFS(Roster!$A$2:$A$301,Clubs!$A$2,Roster!$B$2:$B$301,"Sun",Roster!$F$2:$F$301,"&lt;="&amp;Clubs!$D$2)&gt;0,"Yes","GAP"))))</f>
        <v>Yes</v>
      </c>
      <c r="I8" s="26"/>
      <c r="J8" s="26"/>
      <c r="K8" s="26"/>
    </row>
    <row r="9" customFormat="false" ht="15" hidden="false" customHeight="false" outlineLevel="0" collapsed="false">
      <c r="A9" s="24" t="s">
        <v>77</v>
      </c>
      <c r="B9" s="26" t="str">
        <f aca="false">IF(Clubs!$A$2="","",IF(Clubs!$C$2="",IF(COUNTIFS(Roster!$A$2:$A$301,Clubs!$A$2,Roster!$B$2:$B$301,"Mon")=0,"Unstaffed","Set times"),IF(COUNTIFS(Roster!$A$2:$A$301,Clubs!$A$2,Roster!$B$2:$B$301,"Mon")=0,"GAP",IF(COUNTIFS(Roster!$A$2:$A$301,Clubs!$A$2,Roster!$B$2:$B$301,"Mon",Roster!$G$2:$G$301,"&gt;="&amp;Clubs!$C$2)&gt;0,"Yes","GAP"))))</f>
        <v>Yes</v>
      </c>
      <c r="C9" s="26" t="str">
        <f aca="false">IF(Clubs!$A$2="","",IF(Clubs!$C$2="",IF(COUNTIFS(Roster!$A$2:$A$301,Clubs!$A$2,Roster!$B$2:$B$301,"Tue")=0,"Unstaffed","Set times"),IF(COUNTIFS(Roster!$A$2:$A$301,Clubs!$A$2,Roster!$B$2:$B$301,"Tue")=0,"GAP",IF(COUNTIFS(Roster!$A$2:$A$301,Clubs!$A$2,Roster!$B$2:$B$301,"Tue",Roster!$G$2:$G$301,"&gt;="&amp;Clubs!$C$2)&gt;0,"Yes","GAP"))))</f>
        <v>Yes</v>
      </c>
      <c r="D9" s="26" t="str">
        <f aca="false">IF(Clubs!$A$2="","",IF(Clubs!$C$2="",IF(COUNTIFS(Roster!$A$2:$A$301,Clubs!$A$2,Roster!$B$2:$B$301,"Wed")=0,"Unstaffed","Set times"),IF(COUNTIFS(Roster!$A$2:$A$301,Clubs!$A$2,Roster!$B$2:$B$301,"Wed")=0,"GAP",IF(COUNTIFS(Roster!$A$2:$A$301,Clubs!$A$2,Roster!$B$2:$B$301,"Wed",Roster!$G$2:$G$301,"&gt;="&amp;Clubs!$C$2)&gt;0,"Yes","GAP"))))</f>
        <v>Yes</v>
      </c>
      <c r="E9" s="26" t="str">
        <f aca="false">IF(Clubs!$A$2="","",IF(Clubs!$C$2="",IF(COUNTIFS(Roster!$A$2:$A$301,Clubs!$A$2,Roster!$B$2:$B$301,"Thu")=0,"Unstaffed","Set times"),IF(COUNTIFS(Roster!$A$2:$A$301,Clubs!$A$2,Roster!$B$2:$B$301,"Thu")=0,"GAP",IF(COUNTIFS(Roster!$A$2:$A$301,Clubs!$A$2,Roster!$B$2:$B$301,"Thu",Roster!$G$2:$G$301,"&gt;="&amp;Clubs!$C$2)&gt;0,"Yes","GAP"))))</f>
        <v>Yes</v>
      </c>
      <c r="F9" s="26" t="str">
        <f aca="false">IF(Clubs!$A$2="","",IF(Clubs!$C$2="",IF(COUNTIFS(Roster!$A$2:$A$301,Clubs!$A$2,Roster!$B$2:$B$301,"Fri")=0,"Unstaffed","Set times"),IF(COUNTIFS(Roster!$A$2:$A$301,Clubs!$A$2,Roster!$B$2:$B$301,"Fri")=0,"GAP",IF(COUNTIFS(Roster!$A$2:$A$301,Clubs!$A$2,Roster!$B$2:$B$301,"Fri",Roster!$G$2:$G$301,"&gt;="&amp;Clubs!$C$2)&gt;0,"Yes","GAP"))))</f>
        <v>Yes</v>
      </c>
      <c r="G9" s="26" t="str">
        <f aca="false">IF(Clubs!$A$2="","",IF(Clubs!$E$2="",IF(COUNTIFS(Roster!$A$2:$A$301,Clubs!$A$2,Roster!$B$2:$B$301,"Sat")=0,"Unstaffed","Set times"),IF(COUNTIFS(Roster!$A$2:$A$301,Clubs!$A$2,Roster!$B$2:$B$301,"Sat")=0,"GAP",IF(COUNTIFS(Roster!$A$2:$A$301,Clubs!$A$2,Roster!$B$2:$B$301,"Sat",Roster!$G$2:$G$301,"&gt;="&amp;Clubs!$E$2)&gt;0,"Yes","GAP"))))</f>
        <v>Yes</v>
      </c>
      <c r="H9" s="26" t="str">
        <f aca="false">IF(Clubs!$A$2="","",IF(Clubs!$E$2="",IF(COUNTIFS(Roster!$A$2:$A$301,Clubs!$A$2,Roster!$B$2:$B$301,"Sun")=0,"Unstaffed","Set times"),IF(COUNTIFS(Roster!$A$2:$A$301,Clubs!$A$2,Roster!$B$2:$B$301,"Sun")=0,"GAP",IF(COUNTIFS(Roster!$A$2:$A$301,Clubs!$A$2,Roster!$B$2:$B$301,"Sun",Roster!$G$2:$G$301,"&gt;="&amp;Clubs!$E$2)&gt;0,"Yes","GAP"))))</f>
        <v>Yes</v>
      </c>
      <c r="I9" s="26"/>
      <c r="J9" s="26"/>
      <c r="K9" s="26"/>
    </row>
    <row r="10" customFormat="false" ht="15" hidden="false" customHeight="false" outlineLevel="0" collapsed="false">
      <c r="A10" s="24" t="s">
        <v>78</v>
      </c>
      <c r="B10" s="27" t="n">
        <f aca="false">IF(Clubs!$A$2="","",COUNTIFS(Roster!$A$2:$A$301,Clubs!$A$2,Roster!$B$2:$B$301,"Mon",Roster!$K$2:$K$301,"GAP"))</f>
        <v>0</v>
      </c>
      <c r="C10" s="27" t="n">
        <f aca="false">IF(Clubs!$A$2="","",COUNTIFS(Roster!$A$2:$A$301,Clubs!$A$2,Roster!$B$2:$B$301,"Tue",Roster!$K$2:$K$301,"GAP"))</f>
        <v>0</v>
      </c>
      <c r="D10" s="27" t="n">
        <f aca="false">IF(Clubs!$A$2="","",COUNTIFS(Roster!$A$2:$A$301,Clubs!$A$2,Roster!$B$2:$B$301,"Wed",Roster!$K$2:$K$301,"GAP"))</f>
        <v>1</v>
      </c>
      <c r="E10" s="27" t="n">
        <f aca="false">IF(Clubs!$A$2="","",COUNTIFS(Roster!$A$2:$A$301,Clubs!$A$2,Roster!$B$2:$B$301,"Thu",Roster!$K$2:$K$301,"GAP"))</f>
        <v>0</v>
      </c>
      <c r="F10" s="27" t="n">
        <f aca="false">IF(Clubs!$A$2="","",COUNTIFS(Roster!$A$2:$A$301,Clubs!$A$2,Roster!$B$2:$B$301,"Fri",Roster!$K$2:$K$301,"GAP"))</f>
        <v>0</v>
      </c>
      <c r="G10" s="27" t="n">
        <f aca="false">IF(Clubs!$A$2="","",COUNTIFS(Roster!$A$2:$A$301,Clubs!$A$2,Roster!$B$2:$B$301,"Sat",Roster!$K$2:$K$301,"GAP"))</f>
        <v>1</v>
      </c>
      <c r="H10" s="27" t="n">
        <f aca="false">IF(Clubs!$A$2="","",COUNTIFS(Roster!$A$2:$A$301,Clubs!$A$2,Roster!$B$2:$B$301,"Sun",Roster!$K$2:$K$301,"GAP"))</f>
        <v>0</v>
      </c>
      <c r="I10" s="27" t="n">
        <f aca="false">IF(Clubs!$A$2="","",SUM(B10:H10))</f>
        <v>2</v>
      </c>
      <c r="J10" s="27"/>
      <c r="K10" s="27"/>
    </row>
    <row r="12" customFormat="false" ht="15" hidden="false" customHeight="false" outlineLevel="0" collapsed="false">
      <c r="A12" s="5" t="str">
        <f aca="false">IF(Clubs!$A$3="","",Clubs!$A$3)</f>
        <v>Example Club South</v>
      </c>
    </row>
    <row r="13" customFormat="false" ht="30" hidden="false" customHeight="true" outlineLevel="0" collapsed="false">
      <c r="A13" s="12" t="s">
        <v>71</v>
      </c>
      <c r="B13" s="12" t="s">
        <v>49</v>
      </c>
      <c r="C13" s="12" t="s">
        <v>54</v>
      </c>
      <c r="D13" s="12" t="s">
        <v>55</v>
      </c>
      <c r="E13" s="12" t="s">
        <v>56</v>
      </c>
      <c r="F13" s="12" t="s">
        <v>57</v>
      </c>
      <c r="G13" s="12" t="s">
        <v>60</v>
      </c>
      <c r="H13" s="12" t="s">
        <v>62</v>
      </c>
      <c r="I13" s="12" t="s">
        <v>72</v>
      </c>
      <c r="J13" s="12" t="s">
        <v>73</v>
      </c>
      <c r="K13" s="12" t="s">
        <v>74</v>
      </c>
    </row>
    <row r="14" customFormat="false" ht="15" hidden="false" customHeight="false" outlineLevel="0" collapsed="false">
      <c r="A14" s="24" t="s">
        <v>75</v>
      </c>
      <c r="B14" s="25" t="n">
        <f aca="false">IF(Clubs!$A$3="","",SUMIFS(Roster!$J$2:$J$301,Roster!$A$2:$A$301,Clubs!$A$3,Roster!$B$2:$B$301,"Mon"))</f>
        <v>16</v>
      </c>
      <c r="C14" s="25" t="n">
        <f aca="false">IF(Clubs!$A$3="","",SUMIFS(Roster!$J$2:$J$301,Roster!$A$2:$A$301,Clubs!$A$3,Roster!$B$2:$B$301,"Tue"))</f>
        <v>14</v>
      </c>
      <c r="D14" s="25" t="n">
        <f aca="false">IF(Clubs!$A$3="","",SUMIFS(Roster!$J$2:$J$301,Roster!$A$2:$A$301,Clubs!$A$3,Roster!$B$2:$B$301,"Wed"))</f>
        <v>14</v>
      </c>
      <c r="E14" s="25" t="n">
        <f aca="false">IF(Clubs!$A$3="","",SUMIFS(Roster!$J$2:$J$301,Roster!$A$2:$A$301,Clubs!$A$3,Roster!$B$2:$B$301,"Thu"))</f>
        <v>14</v>
      </c>
      <c r="F14" s="25" t="n">
        <f aca="false">IF(Clubs!$A$3="","",SUMIFS(Roster!$J$2:$J$301,Roster!$A$2:$A$301,Clubs!$A$3,Roster!$B$2:$B$301,"Fri"))</f>
        <v>14</v>
      </c>
      <c r="G14" s="25" t="n">
        <f aca="false">IF(Clubs!$A$3="","",SUMIFS(Roster!$J$2:$J$301,Roster!$A$2:$A$301,Clubs!$A$3,Roster!$B$2:$B$301,"Sat"))</f>
        <v>0</v>
      </c>
      <c r="H14" s="25" t="n">
        <f aca="false">IF(Clubs!$A$3="","",SUMIFS(Roster!$J$2:$J$301,Roster!$A$2:$A$301,Clubs!$A$3,Roster!$B$2:$B$301,"Sun"))</f>
        <v>0</v>
      </c>
      <c r="I14" s="25" t="n">
        <f aca="false">IF(Clubs!$A$3="","",SUM(B14:H14))</f>
        <v>72</v>
      </c>
      <c r="J14" s="25" t="n">
        <f aca="false">IF(Clubs!$A$3="","",Clubs!$F$3)</f>
        <v>80</v>
      </c>
      <c r="K14" s="25" t="n">
        <f aca="false">IF(OR(Clubs!$A$3="",J14=""),"",I14-J14)</f>
        <v>-8</v>
      </c>
    </row>
    <row r="15" customFormat="false" ht="15" hidden="false" customHeight="false" outlineLevel="0" collapsed="false">
      <c r="A15" s="24" t="s">
        <v>76</v>
      </c>
      <c r="B15" s="26" t="str">
        <f aca="false">IF(Clubs!$A$3="","",IF(Clubs!$B$3="",IF(COUNTIFS(Roster!$A$2:$A$301,Clubs!$A$3,Roster!$B$2:$B$301,"Mon")=0,"Unstaffed","Set times"),IF(COUNTIFS(Roster!$A$2:$A$301,Clubs!$A$3,Roster!$B$2:$B$301,"Mon")=0,"GAP",IF(COUNTIFS(Roster!$A$2:$A$301,Clubs!$A$3,Roster!$B$2:$B$301,"Mon",Roster!$F$2:$F$301,"&lt;="&amp;Clubs!$B$3)&gt;0,"Yes","GAP"))))</f>
        <v>Yes</v>
      </c>
      <c r="C15" s="26" t="str">
        <f aca="false">IF(Clubs!$A$3="","",IF(Clubs!$B$3="",IF(COUNTIFS(Roster!$A$2:$A$301,Clubs!$A$3,Roster!$B$2:$B$301,"Tue")=0,"Unstaffed","Set times"),IF(COUNTIFS(Roster!$A$2:$A$301,Clubs!$A$3,Roster!$B$2:$B$301,"Tue")=0,"GAP",IF(COUNTIFS(Roster!$A$2:$A$301,Clubs!$A$3,Roster!$B$2:$B$301,"Tue",Roster!$F$2:$F$301,"&lt;="&amp;Clubs!$B$3)&gt;0,"Yes","GAP"))))</f>
        <v>Yes</v>
      </c>
      <c r="D15" s="26" t="str">
        <f aca="false">IF(Clubs!$A$3="","",IF(Clubs!$B$3="",IF(COUNTIFS(Roster!$A$2:$A$301,Clubs!$A$3,Roster!$B$2:$B$301,"Wed")=0,"Unstaffed","Set times"),IF(COUNTIFS(Roster!$A$2:$A$301,Clubs!$A$3,Roster!$B$2:$B$301,"Wed")=0,"GAP",IF(COUNTIFS(Roster!$A$2:$A$301,Clubs!$A$3,Roster!$B$2:$B$301,"Wed",Roster!$F$2:$F$301,"&lt;="&amp;Clubs!$B$3)&gt;0,"Yes","GAP"))))</f>
        <v>Yes</v>
      </c>
      <c r="E15" s="26" t="str">
        <f aca="false">IF(Clubs!$A$3="","",IF(Clubs!$B$3="",IF(COUNTIFS(Roster!$A$2:$A$301,Clubs!$A$3,Roster!$B$2:$B$301,"Thu")=0,"Unstaffed","Set times"),IF(COUNTIFS(Roster!$A$2:$A$301,Clubs!$A$3,Roster!$B$2:$B$301,"Thu")=0,"GAP",IF(COUNTIFS(Roster!$A$2:$A$301,Clubs!$A$3,Roster!$B$2:$B$301,"Thu",Roster!$F$2:$F$301,"&lt;="&amp;Clubs!$B$3)&gt;0,"Yes","GAP"))))</f>
        <v>Yes</v>
      </c>
      <c r="F15" s="26" t="str">
        <f aca="false">IF(Clubs!$A$3="","",IF(Clubs!$B$3="",IF(COUNTIFS(Roster!$A$2:$A$301,Clubs!$A$3,Roster!$B$2:$B$301,"Fri")=0,"Unstaffed","Set times"),IF(COUNTIFS(Roster!$A$2:$A$301,Clubs!$A$3,Roster!$B$2:$B$301,"Fri")=0,"GAP",IF(COUNTIFS(Roster!$A$2:$A$301,Clubs!$A$3,Roster!$B$2:$B$301,"Fri",Roster!$F$2:$F$301,"&lt;="&amp;Clubs!$B$3)&gt;0,"Yes","GAP"))))</f>
        <v>Yes</v>
      </c>
      <c r="G15" s="26" t="str">
        <f aca="false">IF(Clubs!$A$3="","",IF(Clubs!$D$3="",IF(COUNTIFS(Roster!$A$2:$A$301,Clubs!$A$3,Roster!$B$2:$B$301,"Sat")=0,"Unstaffed","Set times"),IF(COUNTIFS(Roster!$A$2:$A$301,Clubs!$A$3,Roster!$B$2:$B$301,"Sat")=0,"GAP",IF(COUNTIFS(Roster!$A$2:$A$301,Clubs!$A$3,Roster!$B$2:$B$301,"Sat",Roster!$F$2:$F$301,"&lt;="&amp;Clubs!$D$3)&gt;0,"Yes","GAP"))))</f>
        <v>Unstaffed</v>
      </c>
      <c r="H15" s="26" t="str">
        <f aca="false">IF(Clubs!$A$3="","",IF(Clubs!$D$3="",IF(COUNTIFS(Roster!$A$2:$A$301,Clubs!$A$3,Roster!$B$2:$B$301,"Sun")=0,"Unstaffed","Set times"),IF(COUNTIFS(Roster!$A$2:$A$301,Clubs!$A$3,Roster!$B$2:$B$301,"Sun")=0,"GAP",IF(COUNTIFS(Roster!$A$2:$A$301,Clubs!$A$3,Roster!$B$2:$B$301,"Sun",Roster!$F$2:$F$301,"&lt;="&amp;Clubs!$D$3)&gt;0,"Yes","GAP"))))</f>
        <v>Unstaffed</v>
      </c>
      <c r="I15" s="26"/>
      <c r="J15" s="26"/>
      <c r="K15" s="26"/>
    </row>
    <row r="16" customFormat="false" ht="15" hidden="false" customHeight="false" outlineLevel="0" collapsed="false">
      <c r="A16" s="24" t="s">
        <v>77</v>
      </c>
      <c r="B16" s="26" t="str">
        <f aca="false">IF(Clubs!$A$3="","",IF(Clubs!$C$3="",IF(COUNTIFS(Roster!$A$2:$A$301,Clubs!$A$3,Roster!$B$2:$B$301,"Mon")=0,"Unstaffed","Set times"),IF(COUNTIFS(Roster!$A$2:$A$301,Clubs!$A$3,Roster!$B$2:$B$301,"Mon")=0,"GAP",IF(COUNTIFS(Roster!$A$2:$A$301,Clubs!$A$3,Roster!$B$2:$B$301,"Mon",Roster!$G$2:$G$301,"&gt;="&amp;Clubs!$C$3)&gt;0,"Yes","GAP"))))</f>
        <v>Yes</v>
      </c>
      <c r="C16" s="26" t="str">
        <f aca="false">IF(Clubs!$A$3="","",IF(Clubs!$C$3="",IF(COUNTIFS(Roster!$A$2:$A$301,Clubs!$A$3,Roster!$B$2:$B$301,"Tue")=0,"Unstaffed","Set times"),IF(COUNTIFS(Roster!$A$2:$A$301,Clubs!$A$3,Roster!$B$2:$B$301,"Tue")=0,"GAP",IF(COUNTIFS(Roster!$A$2:$A$301,Clubs!$A$3,Roster!$B$2:$B$301,"Tue",Roster!$G$2:$G$301,"&gt;="&amp;Clubs!$C$3)&gt;0,"Yes","GAP"))))</f>
        <v>Yes</v>
      </c>
      <c r="D16" s="26" t="str">
        <f aca="false">IF(Clubs!$A$3="","",IF(Clubs!$C$3="",IF(COUNTIFS(Roster!$A$2:$A$301,Clubs!$A$3,Roster!$B$2:$B$301,"Wed")=0,"Unstaffed","Set times"),IF(COUNTIFS(Roster!$A$2:$A$301,Clubs!$A$3,Roster!$B$2:$B$301,"Wed")=0,"GAP",IF(COUNTIFS(Roster!$A$2:$A$301,Clubs!$A$3,Roster!$B$2:$B$301,"Wed",Roster!$G$2:$G$301,"&gt;="&amp;Clubs!$C$3)&gt;0,"Yes","GAP"))))</f>
        <v>Yes</v>
      </c>
      <c r="E16" s="26" t="str">
        <f aca="false">IF(Clubs!$A$3="","",IF(Clubs!$C$3="",IF(COUNTIFS(Roster!$A$2:$A$301,Clubs!$A$3,Roster!$B$2:$B$301,"Thu")=0,"Unstaffed","Set times"),IF(COUNTIFS(Roster!$A$2:$A$301,Clubs!$A$3,Roster!$B$2:$B$301,"Thu")=0,"GAP",IF(COUNTIFS(Roster!$A$2:$A$301,Clubs!$A$3,Roster!$B$2:$B$301,"Thu",Roster!$G$2:$G$301,"&gt;="&amp;Clubs!$C$3)&gt;0,"Yes","GAP"))))</f>
        <v>Yes</v>
      </c>
      <c r="F16" s="26" t="str">
        <f aca="false">IF(Clubs!$A$3="","",IF(Clubs!$C$3="",IF(COUNTIFS(Roster!$A$2:$A$301,Clubs!$A$3,Roster!$B$2:$B$301,"Fri")=0,"Unstaffed","Set times"),IF(COUNTIFS(Roster!$A$2:$A$301,Clubs!$A$3,Roster!$B$2:$B$301,"Fri")=0,"GAP",IF(COUNTIFS(Roster!$A$2:$A$301,Clubs!$A$3,Roster!$B$2:$B$301,"Fri",Roster!$G$2:$G$301,"&gt;="&amp;Clubs!$C$3)&gt;0,"Yes","GAP"))))</f>
        <v>Yes</v>
      </c>
      <c r="G16" s="26" t="str">
        <f aca="false">IF(Clubs!$A$3="","",IF(Clubs!$E$3="",IF(COUNTIFS(Roster!$A$2:$A$301,Clubs!$A$3,Roster!$B$2:$B$301,"Sat")=0,"Unstaffed","Set times"),IF(COUNTIFS(Roster!$A$2:$A$301,Clubs!$A$3,Roster!$B$2:$B$301,"Sat")=0,"GAP",IF(COUNTIFS(Roster!$A$2:$A$301,Clubs!$A$3,Roster!$B$2:$B$301,"Sat",Roster!$G$2:$G$301,"&gt;="&amp;Clubs!$E$3)&gt;0,"Yes","GAP"))))</f>
        <v>Unstaffed</v>
      </c>
      <c r="H16" s="26" t="str">
        <f aca="false">IF(Clubs!$A$3="","",IF(Clubs!$E$3="",IF(COUNTIFS(Roster!$A$2:$A$301,Clubs!$A$3,Roster!$B$2:$B$301,"Sun")=0,"Unstaffed","Set times"),IF(COUNTIFS(Roster!$A$2:$A$301,Clubs!$A$3,Roster!$B$2:$B$301,"Sun")=0,"GAP",IF(COUNTIFS(Roster!$A$2:$A$301,Clubs!$A$3,Roster!$B$2:$B$301,"Sun",Roster!$G$2:$G$301,"&gt;="&amp;Clubs!$E$3)&gt;0,"Yes","GAP"))))</f>
        <v>Unstaffed</v>
      </c>
      <c r="I16" s="26"/>
      <c r="J16" s="26"/>
      <c r="K16" s="26"/>
    </row>
    <row r="17" customFormat="false" ht="15" hidden="false" customHeight="false" outlineLevel="0" collapsed="false">
      <c r="A17" s="24" t="s">
        <v>78</v>
      </c>
      <c r="B17" s="27" t="n">
        <f aca="false">IF(Clubs!$A$3="","",COUNTIFS(Roster!$A$2:$A$301,Clubs!$A$3,Roster!$B$2:$B$301,"Mon",Roster!$K$2:$K$301,"GAP"))</f>
        <v>1</v>
      </c>
      <c r="C17" s="27" t="n">
        <f aca="false">IF(Clubs!$A$3="","",COUNTIFS(Roster!$A$2:$A$301,Clubs!$A$3,Roster!$B$2:$B$301,"Tue",Roster!$K$2:$K$301,"GAP"))</f>
        <v>0</v>
      </c>
      <c r="D17" s="27" t="n">
        <f aca="false">IF(Clubs!$A$3="","",COUNTIFS(Roster!$A$2:$A$301,Clubs!$A$3,Roster!$B$2:$B$301,"Wed",Roster!$K$2:$K$301,"GAP"))</f>
        <v>0</v>
      </c>
      <c r="E17" s="27" t="n">
        <f aca="false">IF(Clubs!$A$3="","",COUNTIFS(Roster!$A$2:$A$301,Clubs!$A$3,Roster!$B$2:$B$301,"Thu",Roster!$K$2:$K$301,"GAP"))</f>
        <v>0</v>
      </c>
      <c r="F17" s="27" t="n">
        <f aca="false">IF(Clubs!$A$3="","",COUNTIFS(Roster!$A$2:$A$301,Clubs!$A$3,Roster!$B$2:$B$301,"Fri",Roster!$K$2:$K$301,"GAP"))</f>
        <v>0</v>
      </c>
      <c r="G17" s="27" t="n">
        <f aca="false">IF(Clubs!$A$3="","",COUNTIFS(Roster!$A$2:$A$301,Clubs!$A$3,Roster!$B$2:$B$301,"Sat",Roster!$K$2:$K$301,"GAP"))</f>
        <v>0</v>
      </c>
      <c r="H17" s="27" t="n">
        <f aca="false">IF(Clubs!$A$3="","",COUNTIFS(Roster!$A$2:$A$301,Clubs!$A$3,Roster!$B$2:$B$301,"Sun",Roster!$K$2:$K$301,"GAP"))</f>
        <v>0</v>
      </c>
      <c r="I17" s="27" t="n">
        <f aca="false">IF(Clubs!$A$3="","",SUM(B17:H17))</f>
        <v>1</v>
      </c>
      <c r="J17" s="27"/>
      <c r="K17" s="27"/>
    </row>
    <row r="19" customFormat="false" ht="15" hidden="false" customHeight="false" outlineLevel="0" collapsed="false">
      <c r="A19" s="5" t="str">
        <f aca="false">IF(Clubs!$A$4="","",Clubs!$A$4)</f>
        <v/>
      </c>
    </row>
    <row r="20" customFormat="false" ht="30" hidden="false" customHeight="true" outlineLevel="0" collapsed="false">
      <c r="A20" s="12" t="s">
        <v>71</v>
      </c>
      <c r="B20" s="12" t="s">
        <v>49</v>
      </c>
      <c r="C20" s="12" t="s">
        <v>54</v>
      </c>
      <c r="D20" s="12" t="s">
        <v>55</v>
      </c>
      <c r="E20" s="12" t="s">
        <v>56</v>
      </c>
      <c r="F20" s="12" t="s">
        <v>57</v>
      </c>
      <c r="G20" s="12" t="s">
        <v>60</v>
      </c>
      <c r="H20" s="12" t="s">
        <v>62</v>
      </c>
      <c r="I20" s="12" t="s">
        <v>72</v>
      </c>
      <c r="J20" s="12" t="s">
        <v>73</v>
      </c>
      <c r="K20" s="12" t="s">
        <v>74</v>
      </c>
    </row>
    <row r="21" customFormat="false" ht="15" hidden="false" customHeight="false" outlineLevel="0" collapsed="false">
      <c r="A21" s="24" t="s">
        <v>75</v>
      </c>
      <c r="B21" s="25" t="str">
        <f aca="false">IF(Clubs!$A$4="","",SUMIFS(Roster!$J$2:$J$301,Roster!$A$2:$A$301,Clubs!$A$4,Roster!$B$2:$B$301,"Mon"))</f>
        <v/>
      </c>
      <c r="C21" s="25" t="str">
        <f aca="false">IF(Clubs!$A$4="","",SUMIFS(Roster!$J$2:$J$301,Roster!$A$2:$A$301,Clubs!$A$4,Roster!$B$2:$B$301,"Tue"))</f>
        <v/>
      </c>
      <c r="D21" s="25" t="str">
        <f aca="false">IF(Clubs!$A$4="","",SUMIFS(Roster!$J$2:$J$301,Roster!$A$2:$A$301,Clubs!$A$4,Roster!$B$2:$B$301,"Wed"))</f>
        <v/>
      </c>
      <c r="E21" s="25" t="str">
        <f aca="false">IF(Clubs!$A$4="","",SUMIFS(Roster!$J$2:$J$301,Roster!$A$2:$A$301,Clubs!$A$4,Roster!$B$2:$B$301,"Thu"))</f>
        <v/>
      </c>
      <c r="F21" s="25" t="str">
        <f aca="false">IF(Clubs!$A$4="","",SUMIFS(Roster!$J$2:$J$301,Roster!$A$2:$A$301,Clubs!$A$4,Roster!$B$2:$B$301,"Fri"))</f>
        <v/>
      </c>
      <c r="G21" s="25" t="str">
        <f aca="false">IF(Clubs!$A$4="","",SUMIFS(Roster!$J$2:$J$301,Roster!$A$2:$A$301,Clubs!$A$4,Roster!$B$2:$B$301,"Sat"))</f>
        <v/>
      </c>
      <c r="H21" s="25" t="str">
        <f aca="false">IF(Clubs!$A$4="","",SUMIFS(Roster!$J$2:$J$301,Roster!$A$2:$A$301,Clubs!$A$4,Roster!$B$2:$B$301,"Sun"))</f>
        <v/>
      </c>
      <c r="I21" s="25" t="str">
        <f aca="false">IF(Clubs!$A$4="","",SUM(B21:H21))</f>
        <v/>
      </c>
      <c r="J21" s="25" t="str">
        <f aca="false">IF(Clubs!$A$4="","",Clubs!$F$4)</f>
        <v/>
      </c>
      <c r="K21" s="25" t="str">
        <f aca="false">IF(OR(Clubs!$A$4="",J21=""),"",I21-J21)</f>
        <v/>
      </c>
    </row>
    <row r="22" customFormat="false" ht="15" hidden="false" customHeight="false" outlineLevel="0" collapsed="false">
      <c r="A22" s="24" t="s">
        <v>76</v>
      </c>
      <c r="B22" s="26" t="str">
        <f aca="false">IF(Clubs!$A$4="","",IF(Clubs!$B$4="",IF(COUNTIFS(Roster!$A$2:$A$301,Clubs!$A$4,Roster!$B$2:$B$301,"Mon")=0,"Unstaffed","Set times"),IF(COUNTIFS(Roster!$A$2:$A$301,Clubs!$A$4,Roster!$B$2:$B$301,"Mon")=0,"GAP",IF(COUNTIFS(Roster!$A$2:$A$301,Clubs!$A$4,Roster!$B$2:$B$301,"Mon",Roster!$F$2:$F$301,"&lt;="&amp;Clubs!$B$4)&gt;0,"Yes","GAP"))))</f>
        <v/>
      </c>
      <c r="C22" s="26" t="str">
        <f aca="false">IF(Clubs!$A$4="","",IF(Clubs!$B$4="",IF(COUNTIFS(Roster!$A$2:$A$301,Clubs!$A$4,Roster!$B$2:$B$301,"Tue")=0,"Unstaffed","Set times"),IF(COUNTIFS(Roster!$A$2:$A$301,Clubs!$A$4,Roster!$B$2:$B$301,"Tue")=0,"GAP",IF(COUNTIFS(Roster!$A$2:$A$301,Clubs!$A$4,Roster!$B$2:$B$301,"Tue",Roster!$F$2:$F$301,"&lt;="&amp;Clubs!$B$4)&gt;0,"Yes","GAP"))))</f>
        <v/>
      </c>
      <c r="D22" s="26" t="str">
        <f aca="false">IF(Clubs!$A$4="","",IF(Clubs!$B$4="",IF(COUNTIFS(Roster!$A$2:$A$301,Clubs!$A$4,Roster!$B$2:$B$301,"Wed")=0,"Unstaffed","Set times"),IF(COUNTIFS(Roster!$A$2:$A$301,Clubs!$A$4,Roster!$B$2:$B$301,"Wed")=0,"GAP",IF(COUNTIFS(Roster!$A$2:$A$301,Clubs!$A$4,Roster!$B$2:$B$301,"Wed",Roster!$F$2:$F$301,"&lt;="&amp;Clubs!$B$4)&gt;0,"Yes","GAP"))))</f>
        <v/>
      </c>
      <c r="E22" s="26" t="str">
        <f aca="false">IF(Clubs!$A$4="","",IF(Clubs!$B$4="",IF(COUNTIFS(Roster!$A$2:$A$301,Clubs!$A$4,Roster!$B$2:$B$301,"Thu")=0,"Unstaffed","Set times"),IF(COUNTIFS(Roster!$A$2:$A$301,Clubs!$A$4,Roster!$B$2:$B$301,"Thu")=0,"GAP",IF(COUNTIFS(Roster!$A$2:$A$301,Clubs!$A$4,Roster!$B$2:$B$301,"Thu",Roster!$F$2:$F$301,"&lt;="&amp;Clubs!$B$4)&gt;0,"Yes","GAP"))))</f>
        <v/>
      </c>
      <c r="F22" s="26" t="str">
        <f aca="false">IF(Clubs!$A$4="","",IF(Clubs!$B$4="",IF(COUNTIFS(Roster!$A$2:$A$301,Clubs!$A$4,Roster!$B$2:$B$301,"Fri")=0,"Unstaffed","Set times"),IF(COUNTIFS(Roster!$A$2:$A$301,Clubs!$A$4,Roster!$B$2:$B$301,"Fri")=0,"GAP",IF(COUNTIFS(Roster!$A$2:$A$301,Clubs!$A$4,Roster!$B$2:$B$301,"Fri",Roster!$F$2:$F$301,"&lt;="&amp;Clubs!$B$4)&gt;0,"Yes","GAP"))))</f>
        <v/>
      </c>
      <c r="G22" s="26" t="str">
        <f aca="false">IF(Clubs!$A$4="","",IF(Clubs!$D$4="",IF(COUNTIFS(Roster!$A$2:$A$301,Clubs!$A$4,Roster!$B$2:$B$301,"Sat")=0,"Unstaffed","Set times"),IF(COUNTIFS(Roster!$A$2:$A$301,Clubs!$A$4,Roster!$B$2:$B$301,"Sat")=0,"GAP",IF(COUNTIFS(Roster!$A$2:$A$301,Clubs!$A$4,Roster!$B$2:$B$301,"Sat",Roster!$F$2:$F$301,"&lt;="&amp;Clubs!$D$4)&gt;0,"Yes","GAP"))))</f>
        <v/>
      </c>
      <c r="H22" s="26" t="str">
        <f aca="false">IF(Clubs!$A$4="","",IF(Clubs!$D$4="",IF(COUNTIFS(Roster!$A$2:$A$301,Clubs!$A$4,Roster!$B$2:$B$301,"Sun")=0,"Unstaffed","Set times"),IF(COUNTIFS(Roster!$A$2:$A$301,Clubs!$A$4,Roster!$B$2:$B$301,"Sun")=0,"GAP",IF(COUNTIFS(Roster!$A$2:$A$301,Clubs!$A$4,Roster!$B$2:$B$301,"Sun",Roster!$F$2:$F$301,"&lt;="&amp;Clubs!$D$4)&gt;0,"Yes","GAP"))))</f>
        <v/>
      </c>
      <c r="I22" s="26"/>
      <c r="J22" s="26"/>
      <c r="K22" s="26"/>
    </row>
    <row r="23" customFormat="false" ht="15" hidden="false" customHeight="false" outlineLevel="0" collapsed="false">
      <c r="A23" s="24" t="s">
        <v>77</v>
      </c>
      <c r="B23" s="26" t="str">
        <f aca="false">IF(Clubs!$A$4="","",IF(Clubs!$C$4="",IF(COUNTIFS(Roster!$A$2:$A$301,Clubs!$A$4,Roster!$B$2:$B$301,"Mon")=0,"Unstaffed","Set times"),IF(COUNTIFS(Roster!$A$2:$A$301,Clubs!$A$4,Roster!$B$2:$B$301,"Mon")=0,"GAP",IF(COUNTIFS(Roster!$A$2:$A$301,Clubs!$A$4,Roster!$B$2:$B$301,"Mon",Roster!$G$2:$G$301,"&gt;="&amp;Clubs!$C$4)&gt;0,"Yes","GAP"))))</f>
        <v/>
      </c>
      <c r="C23" s="26" t="str">
        <f aca="false">IF(Clubs!$A$4="","",IF(Clubs!$C$4="",IF(COUNTIFS(Roster!$A$2:$A$301,Clubs!$A$4,Roster!$B$2:$B$301,"Tue")=0,"Unstaffed","Set times"),IF(COUNTIFS(Roster!$A$2:$A$301,Clubs!$A$4,Roster!$B$2:$B$301,"Tue")=0,"GAP",IF(COUNTIFS(Roster!$A$2:$A$301,Clubs!$A$4,Roster!$B$2:$B$301,"Tue",Roster!$G$2:$G$301,"&gt;="&amp;Clubs!$C$4)&gt;0,"Yes","GAP"))))</f>
        <v/>
      </c>
      <c r="D23" s="26" t="str">
        <f aca="false">IF(Clubs!$A$4="","",IF(Clubs!$C$4="",IF(COUNTIFS(Roster!$A$2:$A$301,Clubs!$A$4,Roster!$B$2:$B$301,"Wed")=0,"Unstaffed","Set times"),IF(COUNTIFS(Roster!$A$2:$A$301,Clubs!$A$4,Roster!$B$2:$B$301,"Wed")=0,"GAP",IF(COUNTIFS(Roster!$A$2:$A$301,Clubs!$A$4,Roster!$B$2:$B$301,"Wed",Roster!$G$2:$G$301,"&gt;="&amp;Clubs!$C$4)&gt;0,"Yes","GAP"))))</f>
        <v/>
      </c>
      <c r="E23" s="26" t="str">
        <f aca="false">IF(Clubs!$A$4="","",IF(Clubs!$C$4="",IF(COUNTIFS(Roster!$A$2:$A$301,Clubs!$A$4,Roster!$B$2:$B$301,"Thu")=0,"Unstaffed","Set times"),IF(COUNTIFS(Roster!$A$2:$A$301,Clubs!$A$4,Roster!$B$2:$B$301,"Thu")=0,"GAP",IF(COUNTIFS(Roster!$A$2:$A$301,Clubs!$A$4,Roster!$B$2:$B$301,"Thu",Roster!$G$2:$G$301,"&gt;="&amp;Clubs!$C$4)&gt;0,"Yes","GAP"))))</f>
        <v/>
      </c>
      <c r="F23" s="26" t="str">
        <f aca="false">IF(Clubs!$A$4="","",IF(Clubs!$C$4="",IF(COUNTIFS(Roster!$A$2:$A$301,Clubs!$A$4,Roster!$B$2:$B$301,"Fri")=0,"Unstaffed","Set times"),IF(COUNTIFS(Roster!$A$2:$A$301,Clubs!$A$4,Roster!$B$2:$B$301,"Fri")=0,"GAP",IF(COUNTIFS(Roster!$A$2:$A$301,Clubs!$A$4,Roster!$B$2:$B$301,"Fri",Roster!$G$2:$G$301,"&gt;="&amp;Clubs!$C$4)&gt;0,"Yes","GAP"))))</f>
        <v/>
      </c>
      <c r="G23" s="26" t="str">
        <f aca="false">IF(Clubs!$A$4="","",IF(Clubs!$E$4="",IF(COUNTIFS(Roster!$A$2:$A$301,Clubs!$A$4,Roster!$B$2:$B$301,"Sat")=0,"Unstaffed","Set times"),IF(COUNTIFS(Roster!$A$2:$A$301,Clubs!$A$4,Roster!$B$2:$B$301,"Sat")=0,"GAP",IF(COUNTIFS(Roster!$A$2:$A$301,Clubs!$A$4,Roster!$B$2:$B$301,"Sat",Roster!$G$2:$G$301,"&gt;="&amp;Clubs!$E$4)&gt;0,"Yes","GAP"))))</f>
        <v/>
      </c>
      <c r="H23" s="26" t="str">
        <f aca="false">IF(Clubs!$A$4="","",IF(Clubs!$E$4="",IF(COUNTIFS(Roster!$A$2:$A$301,Clubs!$A$4,Roster!$B$2:$B$301,"Sun")=0,"Unstaffed","Set times"),IF(COUNTIFS(Roster!$A$2:$A$301,Clubs!$A$4,Roster!$B$2:$B$301,"Sun")=0,"GAP",IF(COUNTIFS(Roster!$A$2:$A$301,Clubs!$A$4,Roster!$B$2:$B$301,"Sun",Roster!$G$2:$G$301,"&gt;="&amp;Clubs!$E$4)&gt;0,"Yes","GAP"))))</f>
        <v/>
      </c>
      <c r="I23" s="26"/>
      <c r="J23" s="26"/>
      <c r="K23" s="26"/>
    </row>
    <row r="24" customFormat="false" ht="15" hidden="false" customHeight="false" outlineLevel="0" collapsed="false">
      <c r="A24" s="24" t="s">
        <v>78</v>
      </c>
      <c r="B24" s="27" t="str">
        <f aca="false">IF(Clubs!$A$4="","",COUNTIFS(Roster!$A$2:$A$301,Clubs!$A$4,Roster!$B$2:$B$301,"Mon",Roster!$K$2:$K$301,"GAP"))</f>
        <v/>
      </c>
      <c r="C24" s="27" t="str">
        <f aca="false">IF(Clubs!$A$4="","",COUNTIFS(Roster!$A$2:$A$301,Clubs!$A$4,Roster!$B$2:$B$301,"Tue",Roster!$K$2:$K$301,"GAP"))</f>
        <v/>
      </c>
      <c r="D24" s="27" t="str">
        <f aca="false">IF(Clubs!$A$4="","",COUNTIFS(Roster!$A$2:$A$301,Clubs!$A$4,Roster!$B$2:$B$301,"Wed",Roster!$K$2:$K$301,"GAP"))</f>
        <v/>
      </c>
      <c r="E24" s="27" t="str">
        <f aca="false">IF(Clubs!$A$4="","",COUNTIFS(Roster!$A$2:$A$301,Clubs!$A$4,Roster!$B$2:$B$301,"Thu",Roster!$K$2:$K$301,"GAP"))</f>
        <v/>
      </c>
      <c r="F24" s="27" t="str">
        <f aca="false">IF(Clubs!$A$4="","",COUNTIFS(Roster!$A$2:$A$301,Clubs!$A$4,Roster!$B$2:$B$301,"Fri",Roster!$K$2:$K$301,"GAP"))</f>
        <v/>
      </c>
      <c r="G24" s="27" t="str">
        <f aca="false">IF(Clubs!$A$4="","",COUNTIFS(Roster!$A$2:$A$301,Clubs!$A$4,Roster!$B$2:$B$301,"Sat",Roster!$K$2:$K$301,"GAP"))</f>
        <v/>
      </c>
      <c r="H24" s="27" t="str">
        <f aca="false">IF(Clubs!$A$4="","",COUNTIFS(Roster!$A$2:$A$301,Clubs!$A$4,Roster!$B$2:$B$301,"Sun",Roster!$K$2:$K$301,"GAP"))</f>
        <v/>
      </c>
      <c r="I24" s="27" t="str">
        <f aca="false">IF(Clubs!$A$4="","",SUM(B24:H24))</f>
        <v/>
      </c>
      <c r="J24" s="27"/>
      <c r="K24" s="27"/>
    </row>
    <row r="26" customFormat="false" ht="15" hidden="false" customHeight="false" outlineLevel="0" collapsed="false">
      <c r="A26" s="5" t="str">
        <f aca="false">IF(Clubs!$A$5="","",Clubs!$A$5)</f>
        <v/>
      </c>
    </row>
    <row r="27" customFormat="false" ht="30" hidden="false" customHeight="true" outlineLevel="0" collapsed="false">
      <c r="A27" s="12" t="s">
        <v>71</v>
      </c>
      <c r="B27" s="12" t="s">
        <v>49</v>
      </c>
      <c r="C27" s="12" t="s">
        <v>54</v>
      </c>
      <c r="D27" s="12" t="s">
        <v>55</v>
      </c>
      <c r="E27" s="12" t="s">
        <v>56</v>
      </c>
      <c r="F27" s="12" t="s">
        <v>57</v>
      </c>
      <c r="G27" s="12" t="s">
        <v>60</v>
      </c>
      <c r="H27" s="12" t="s">
        <v>62</v>
      </c>
      <c r="I27" s="12" t="s">
        <v>72</v>
      </c>
      <c r="J27" s="12" t="s">
        <v>73</v>
      </c>
      <c r="K27" s="12" t="s">
        <v>74</v>
      </c>
    </row>
    <row r="28" customFormat="false" ht="15" hidden="false" customHeight="false" outlineLevel="0" collapsed="false">
      <c r="A28" s="24" t="s">
        <v>75</v>
      </c>
      <c r="B28" s="25" t="str">
        <f aca="false">IF(Clubs!$A$5="","",SUMIFS(Roster!$J$2:$J$301,Roster!$A$2:$A$301,Clubs!$A$5,Roster!$B$2:$B$301,"Mon"))</f>
        <v/>
      </c>
      <c r="C28" s="25" t="str">
        <f aca="false">IF(Clubs!$A$5="","",SUMIFS(Roster!$J$2:$J$301,Roster!$A$2:$A$301,Clubs!$A$5,Roster!$B$2:$B$301,"Tue"))</f>
        <v/>
      </c>
      <c r="D28" s="25" t="str">
        <f aca="false">IF(Clubs!$A$5="","",SUMIFS(Roster!$J$2:$J$301,Roster!$A$2:$A$301,Clubs!$A$5,Roster!$B$2:$B$301,"Wed"))</f>
        <v/>
      </c>
      <c r="E28" s="25" t="str">
        <f aca="false">IF(Clubs!$A$5="","",SUMIFS(Roster!$J$2:$J$301,Roster!$A$2:$A$301,Clubs!$A$5,Roster!$B$2:$B$301,"Thu"))</f>
        <v/>
      </c>
      <c r="F28" s="25" t="str">
        <f aca="false">IF(Clubs!$A$5="","",SUMIFS(Roster!$J$2:$J$301,Roster!$A$2:$A$301,Clubs!$A$5,Roster!$B$2:$B$301,"Fri"))</f>
        <v/>
      </c>
      <c r="G28" s="25" t="str">
        <f aca="false">IF(Clubs!$A$5="","",SUMIFS(Roster!$J$2:$J$301,Roster!$A$2:$A$301,Clubs!$A$5,Roster!$B$2:$B$301,"Sat"))</f>
        <v/>
      </c>
      <c r="H28" s="25" t="str">
        <f aca="false">IF(Clubs!$A$5="","",SUMIFS(Roster!$J$2:$J$301,Roster!$A$2:$A$301,Clubs!$A$5,Roster!$B$2:$B$301,"Sun"))</f>
        <v/>
      </c>
      <c r="I28" s="25" t="str">
        <f aca="false">IF(Clubs!$A$5="","",SUM(B28:H28))</f>
        <v/>
      </c>
      <c r="J28" s="25" t="str">
        <f aca="false">IF(Clubs!$A$5="","",Clubs!$F$5)</f>
        <v/>
      </c>
      <c r="K28" s="25" t="str">
        <f aca="false">IF(OR(Clubs!$A$5="",J28=""),"",I28-J28)</f>
        <v/>
      </c>
    </row>
    <row r="29" customFormat="false" ht="15" hidden="false" customHeight="false" outlineLevel="0" collapsed="false">
      <c r="A29" s="24" t="s">
        <v>76</v>
      </c>
      <c r="B29" s="26" t="str">
        <f aca="false">IF(Clubs!$A$5="","",IF(Clubs!$B$5="",IF(COUNTIFS(Roster!$A$2:$A$301,Clubs!$A$5,Roster!$B$2:$B$301,"Mon")=0,"Unstaffed","Set times"),IF(COUNTIFS(Roster!$A$2:$A$301,Clubs!$A$5,Roster!$B$2:$B$301,"Mon")=0,"GAP",IF(COUNTIFS(Roster!$A$2:$A$301,Clubs!$A$5,Roster!$B$2:$B$301,"Mon",Roster!$F$2:$F$301,"&lt;="&amp;Clubs!$B$5)&gt;0,"Yes","GAP"))))</f>
        <v/>
      </c>
      <c r="C29" s="26" t="str">
        <f aca="false">IF(Clubs!$A$5="","",IF(Clubs!$B$5="",IF(COUNTIFS(Roster!$A$2:$A$301,Clubs!$A$5,Roster!$B$2:$B$301,"Tue")=0,"Unstaffed","Set times"),IF(COUNTIFS(Roster!$A$2:$A$301,Clubs!$A$5,Roster!$B$2:$B$301,"Tue")=0,"GAP",IF(COUNTIFS(Roster!$A$2:$A$301,Clubs!$A$5,Roster!$B$2:$B$301,"Tue",Roster!$F$2:$F$301,"&lt;="&amp;Clubs!$B$5)&gt;0,"Yes","GAP"))))</f>
        <v/>
      </c>
      <c r="D29" s="26" t="str">
        <f aca="false">IF(Clubs!$A$5="","",IF(Clubs!$B$5="",IF(COUNTIFS(Roster!$A$2:$A$301,Clubs!$A$5,Roster!$B$2:$B$301,"Wed")=0,"Unstaffed","Set times"),IF(COUNTIFS(Roster!$A$2:$A$301,Clubs!$A$5,Roster!$B$2:$B$301,"Wed")=0,"GAP",IF(COUNTIFS(Roster!$A$2:$A$301,Clubs!$A$5,Roster!$B$2:$B$301,"Wed",Roster!$F$2:$F$301,"&lt;="&amp;Clubs!$B$5)&gt;0,"Yes","GAP"))))</f>
        <v/>
      </c>
      <c r="E29" s="26" t="str">
        <f aca="false">IF(Clubs!$A$5="","",IF(Clubs!$B$5="",IF(COUNTIFS(Roster!$A$2:$A$301,Clubs!$A$5,Roster!$B$2:$B$301,"Thu")=0,"Unstaffed","Set times"),IF(COUNTIFS(Roster!$A$2:$A$301,Clubs!$A$5,Roster!$B$2:$B$301,"Thu")=0,"GAP",IF(COUNTIFS(Roster!$A$2:$A$301,Clubs!$A$5,Roster!$B$2:$B$301,"Thu",Roster!$F$2:$F$301,"&lt;="&amp;Clubs!$B$5)&gt;0,"Yes","GAP"))))</f>
        <v/>
      </c>
      <c r="F29" s="26" t="str">
        <f aca="false">IF(Clubs!$A$5="","",IF(Clubs!$B$5="",IF(COUNTIFS(Roster!$A$2:$A$301,Clubs!$A$5,Roster!$B$2:$B$301,"Fri")=0,"Unstaffed","Set times"),IF(COUNTIFS(Roster!$A$2:$A$301,Clubs!$A$5,Roster!$B$2:$B$301,"Fri")=0,"GAP",IF(COUNTIFS(Roster!$A$2:$A$301,Clubs!$A$5,Roster!$B$2:$B$301,"Fri",Roster!$F$2:$F$301,"&lt;="&amp;Clubs!$B$5)&gt;0,"Yes","GAP"))))</f>
        <v/>
      </c>
      <c r="G29" s="26" t="str">
        <f aca="false">IF(Clubs!$A$5="","",IF(Clubs!$D$5="",IF(COUNTIFS(Roster!$A$2:$A$301,Clubs!$A$5,Roster!$B$2:$B$301,"Sat")=0,"Unstaffed","Set times"),IF(COUNTIFS(Roster!$A$2:$A$301,Clubs!$A$5,Roster!$B$2:$B$301,"Sat")=0,"GAP",IF(COUNTIFS(Roster!$A$2:$A$301,Clubs!$A$5,Roster!$B$2:$B$301,"Sat",Roster!$F$2:$F$301,"&lt;="&amp;Clubs!$D$5)&gt;0,"Yes","GAP"))))</f>
        <v/>
      </c>
      <c r="H29" s="26" t="str">
        <f aca="false">IF(Clubs!$A$5="","",IF(Clubs!$D$5="",IF(COUNTIFS(Roster!$A$2:$A$301,Clubs!$A$5,Roster!$B$2:$B$301,"Sun")=0,"Unstaffed","Set times"),IF(COUNTIFS(Roster!$A$2:$A$301,Clubs!$A$5,Roster!$B$2:$B$301,"Sun")=0,"GAP",IF(COUNTIFS(Roster!$A$2:$A$301,Clubs!$A$5,Roster!$B$2:$B$301,"Sun",Roster!$F$2:$F$301,"&lt;="&amp;Clubs!$D$5)&gt;0,"Yes","GAP"))))</f>
        <v/>
      </c>
      <c r="I29" s="26"/>
      <c r="J29" s="26"/>
      <c r="K29" s="26"/>
    </row>
    <row r="30" customFormat="false" ht="15" hidden="false" customHeight="false" outlineLevel="0" collapsed="false">
      <c r="A30" s="24" t="s">
        <v>77</v>
      </c>
      <c r="B30" s="26" t="str">
        <f aca="false">IF(Clubs!$A$5="","",IF(Clubs!$C$5="",IF(COUNTIFS(Roster!$A$2:$A$301,Clubs!$A$5,Roster!$B$2:$B$301,"Mon")=0,"Unstaffed","Set times"),IF(COUNTIFS(Roster!$A$2:$A$301,Clubs!$A$5,Roster!$B$2:$B$301,"Mon")=0,"GAP",IF(COUNTIFS(Roster!$A$2:$A$301,Clubs!$A$5,Roster!$B$2:$B$301,"Mon",Roster!$G$2:$G$301,"&gt;="&amp;Clubs!$C$5)&gt;0,"Yes","GAP"))))</f>
        <v/>
      </c>
      <c r="C30" s="26" t="str">
        <f aca="false">IF(Clubs!$A$5="","",IF(Clubs!$C$5="",IF(COUNTIFS(Roster!$A$2:$A$301,Clubs!$A$5,Roster!$B$2:$B$301,"Tue")=0,"Unstaffed","Set times"),IF(COUNTIFS(Roster!$A$2:$A$301,Clubs!$A$5,Roster!$B$2:$B$301,"Tue")=0,"GAP",IF(COUNTIFS(Roster!$A$2:$A$301,Clubs!$A$5,Roster!$B$2:$B$301,"Tue",Roster!$G$2:$G$301,"&gt;="&amp;Clubs!$C$5)&gt;0,"Yes","GAP"))))</f>
        <v/>
      </c>
      <c r="D30" s="26" t="str">
        <f aca="false">IF(Clubs!$A$5="","",IF(Clubs!$C$5="",IF(COUNTIFS(Roster!$A$2:$A$301,Clubs!$A$5,Roster!$B$2:$B$301,"Wed")=0,"Unstaffed","Set times"),IF(COUNTIFS(Roster!$A$2:$A$301,Clubs!$A$5,Roster!$B$2:$B$301,"Wed")=0,"GAP",IF(COUNTIFS(Roster!$A$2:$A$301,Clubs!$A$5,Roster!$B$2:$B$301,"Wed",Roster!$G$2:$G$301,"&gt;="&amp;Clubs!$C$5)&gt;0,"Yes","GAP"))))</f>
        <v/>
      </c>
      <c r="E30" s="26" t="str">
        <f aca="false">IF(Clubs!$A$5="","",IF(Clubs!$C$5="",IF(COUNTIFS(Roster!$A$2:$A$301,Clubs!$A$5,Roster!$B$2:$B$301,"Thu")=0,"Unstaffed","Set times"),IF(COUNTIFS(Roster!$A$2:$A$301,Clubs!$A$5,Roster!$B$2:$B$301,"Thu")=0,"GAP",IF(COUNTIFS(Roster!$A$2:$A$301,Clubs!$A$5,Roster!$B$2:$B$301,"Thu",Roster!$G$2:$G$301,"&gt;="&amp;Clubs!$C$5)&gt;0,"Yes","GAP"))))</f>
        <v/>
      </c>
      <c r="F30" s="26" t="str">
        <f aca="false">IF(Clubs!$A$5="","",IF(Clubs!$C$5="",IF(COUNTIFS(Roster!$A$2:$A$301,Clubs!$A$5,Roster!$B$2:$B$301,"Fri")=0,"Unstaffed","Set times"),IF(COUNTIFS(Roster!$A$2:$A$301,Clubs!$A$5,Roster!$B$2:$B$301,"Fri")=0,"GAP",IF(COUNTIFS(Roster!$A$2:$A$301,Clubs!$A$5,Roster!$B$2:$B$301,"Fri",Roster!$G$2:$G$301,"&gt;="&amp;Clubs!$C$5)&gt;0,"Yes","GAP"))))</f>
        <v/>
      </c>
      <c r="G30" s="26" t="str">
        <f aca="false">IF(Clubs!$A$5="","",IF(Clubs!$E$5="",IF(COUNTIFS(Roster!$A$2:$A$301,Clubs!$A$5,Roster!$B$2:$B$301,"Sat")=0,"Unstaffed","Set times"),IF(COUNTIFS(Roster!$A$2:$A$301,Clubs!$A$5,Roster!$B$2:$B$301,"Sat")=0,"GAP",IF(COUNTIFS(Roster!$A$2:$A$301,Clubs!$A$5,Roster!$B$2:$B$301,"Sat",Roster!$G$2:$G$301,"&gt;="&amp;Clubs!$E$5)&gt;0,"Yes","GAP"))))</f>
        <v/>
      </c>
      <c r="H30" s="26" t="str">
        <f aca="false">IF(Clubs!$A$5="","",IF(Clubs!$E$5="",IF(COUNTIFS(Roster!$A$2:$A$301,Clubs!$A$5,Roster!$B$2:$B$301,"Sun")=0,"Unstaffed","Set times"),IF(COUNTIFS(Roster!$A$2:$A$301,Clubs!$A$5,Roster!$B$2:$B$301,"Sun")=0,"GAP",IF(COUNTIFS(Roster!$A$2:$A$301,Clubs!$A$5,Roster!$B$2:$B$301,"Sun",Roster!$G$2:$G$301,"&gt;="&amp;Clubs!$E$5)&gt;0,"Yes","GAP"))))</f>
        <v/>
      </c>
      <c r="I30" s="26"/>
      <c r="J30" s="26"/>
      <c r="K30" s="26"/>
    </row>
    <row r="31" customFormat="false" ht="15" hidden="false" customHeight="false" outlineLevel="0" collapsed="false">
      <c r="A31" s="24" t="s">
        <v>78</v>
      </c>
      <c r="B31" s="27" t="str">
        <f aca="false">IF(Clubs!$A$5="","",COUNTIFS(Roster!$A$2:$A$301,Clubs!$A$5,Roster!$B$2:$B$301,"Mon",Roster!$K$2:$K$301,"GAP"))</f>
        <v/>
      </c>
      <c r="C31" s="27" t="str">
        <f aca="false">IF(Clubs!$A$5="","",COUNTIFS(Roster!$A$2:$A$301,Clubs!$A$5,Roster!$B$2:$B$301,"Tue",Roster!$K$2:$K$301,"GAP"))</f>
        <v/>
      </c>
      <c r="D31" s="27" t="str">
        <f aca="false">IF(Clubs!$A$5="","",COUNTIFS(Roster!$A$2:$A$301,Clubs!$A$5,Roster!$B$2:$B$301,"Wed",Roster!$K$2:$K$301,"GAP"))</f>
        <v/>
      </c>
      <c r="E31" s="27" t="str">
        <f aca="false">IF(Clubs!$A$5="","",COUNTIFS(Roster!$A$2:$A$301,Clubs!$A$5,Roster!$B$2:$B$301,"Thu",Roster!$K$2:$K$301,"GAP"))</f>
        <v/>
      </c>
      <c r="F31" s="27" t="str">
        <f aca="false">IF(Clubs!$A$5="","",COUNTIFS(Roster!$A$2:$A$301,Clubs!$A$5,Roster!$B$2:$B$301,"Fri",Roster!$K$2:$K$301,"GAP"))</f>
        <v/>
      </c>
      <c r="G31" s="27" t="str">
        <f aca="false">IF(Clubs!$A$5="","",COUNTIFS(Roster!$A$2:$A$301,Clubs!$A$5,Roster!$B$2:$B$301,"Sat",Roster!$K$2:$K$301,"GAP"))</f>
        <v/>
      </c>
      <c r="H31" s="27" t="str">
        <f aca="false">IF(Clubs!$A$5="","",COUNTIFS(Roster!$A$2:$A$301,Clubs!$A$5,Roster!$B$2:$B$301,"Sun",Roster!$K$2:$K$301,"GAP"))</f>
        <v/>
      </c>
      <c r="I31" s="27" t="str">
        <f aca="false">IF(Clubs!$A$5="","",SUM(B31:H31))</f>
        <v/>
      </c>
      <c r="J31" s="27"/>
      <c r="K31" s="27"/>
    </row>
    <row r="33" customFormat="false" ht="15" hidden="false" customHeight="false" outlineLevel="0" collapsed="false">
      <c r="A33" s="5" t="str">
        <f aca="false">IF(Clubs!$A$6="","",Clubs!$A$6)</f>
        <v/>
      </c>
    </row>
    <row r="34" customFormat="false" ht="30" hidden="false" customHeight="true" outlineLevel="0" collapsed="false">
      <c r="A34" s="12" t="s">
        <v>71</v>
      </c>
      <c r="B34" s="12" t="s">
        <v>49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60</v>
      </c>
      <c r="H34" s="12" t="s">
        <v>62</v>
      </c>
      <c r="I34" s="12" t="s">
        <v>72</v>
      </c>
      <c r="J34" s="12" t="s">
        <v>73</v>
      </c>
      <c r="K34" s="12" t="s">
        <v>74</v>
      </c>
    </row>
    <row r="35" customFormat="false" ht="15" hidden="false" customHeight="false" outlineLevel="0" collapsed="false">
      <c r="A35" s="24" t="s">
        <v>75</v>
      </c>
      <c r="B35" s="25" t="str">
        <f aca="false">IF(Clubs!$A$6="","",SUMIFS(Roster!$J$2:$J$301,Roster!$A$2:$A$301,Clubs!$A$6,Roster!$B$2:$B$301,"Mon"))</f>
        <v/>
      </c>
      <c r="C35" s="25" t="str">
        <f aca="false">IF(Clubs!$A$6="","",SUMIFS(Roster!$J$2:$J$301,Roster!$A$2:$A$301,Clubs!$A$6,Roster!$B$2:$B$301,"Tue"))</f>
        <v/>
      </c>
      <c r="D35" s="25" t="str">
        <f aca="false">IF(Clubs!$A$6="","",SUMIFS(Roster!$J$2:$J$301,Roster!$A$2:$A$301,Clubs!$A$6,Roster!$B$2:$B$301,"Wed"))</f>
        <v/>
      </c>
      <c r="E35" s="25" t="str">
        <f aca="false">IF(Clubs!$A$6="","",SUMIFS(Roster!$J$2:$J$301,Roster!$A$2:$A$301,Clubs!$A$6,Roster!$B$2:$B$301,"Thu"))</f>
        <v/>
      </c>
      <c r="F35" s="25" t="str">
        <f aca="false">IF(Clubs!$A$6="","",SUMIFS(Roster!$J$2:$J$301,Roster!$A$2:$A$301,Clubs!$A$6,Roster!$B$2:$B$301,"Fri"))</f>
        <v/>
      </c>
      <c r="G35" s="25" t="str">
        <f aca="false">IF(Clubs!$A$6="","",SUMIFS(Roster!$J$2:$J$301,Roster!$A$2:$A$301,Clubs!$A$6,Roster!$B$2:$B$301,"Sat"))</f>
        <v/>
      </c>
      <c r="H35" s="25" t="str">
        <f aca="false">IF(Clubs!$A$6="","",SUMIFS(Roster!$J$2:$J$301,Roster!$A$2:$A$301,Clubs!$A$6,Roster!$B$2:$B$301,"Sun"))</f>
        <v/>
      </c>
      <c r="I35" s="25" t="str">
        <f aca="false">IF(Clubs!$A$6="","",SUM(B35:H35))</f>
        <v/>
      </c>
      <c r="J35" s="25" t="str">
        <f aca="false">IF(Clubs!$A$6="","",Clubs!$F$6)</f>
        <v/>
      </c>
      <c r="K35" s="25" t="str">
        <f aca="false">IF(OR(Clubs!$A$6="",J35=""),"",I35-J35)</f>
        <v/>
      </c>
    </row>
    <row r="36" customFormat="false" ht="15" hidden="false" customHeight="false" outlineLevel="0" collapsed="false">
      <c r="A36" s="24" t="s">
        <v>76</v>
      </c>
      <c r="B36" s="26" t="str">
        <f aca="false">IF(Clubs!$A$6="","",IF(Clubs!$B$6="",IF(COUNTIFS(Roster!$A$2:$A$301,Clubs!$A$6,Roster!$B$2:$B$301,"Mon")=0,"Unstaffed","Set times"),IF(COUNTIFS(Roster!$A$2:$A$301,Clubs!$A$6,Roster!$B$2:$B$301,"Mon")=0,"GAP",IF(COUNTIFS(Roster!$A$2:$A$301,Clubs!$A$6,Roster!$B$2:$B$301,"Mon",Roster!$F$2:$F$301,"&lt;="&amp;Clubs!$B$6)&gt;0,"Yes","GAP"))))</f>
        <v/>
      </c>
      <c r="C36" s="26" t="str">
        <f aca="false">IF(Clubs!$A$6="","",IF(Clubs!$B$6="",IF(COUNTIFS(Roster!$A$2:$A$301,Clubs!$A$6,Roster!$B$2:$B$301,"Tue")=0,"Unstaffed","Set times"),IF(COUNTIFS(Roster!$A$2:$A$301,Clubs!$A$6,Roster!$B$2:$B$301,"Tue")=0,"GAP",IF(COUNTIFS(Roster!$A$2:$A$301,Clubs!$A$6,Roster!$B$2:$B$301,"Tue",Roster!$F$2:$F$301,"&lt;="&amp;Clubs!$B$6)&gt;0,"Yes","GAP"))))</f>
        <v/>
      </c>
      <c r="D36" s="26" t="str">
        <f aca="false">IF(Clubs!$A$6="","",IF(Clubs!$B$6="",IF(COUNTIFS(Roster!$A$2:$A$301,Clubs!$A$6,Roster!$B$2:$B$301,"Wed")=0,"Unstaffed","Set times"),IF(COUNTIFS(Roster!$A$2:$A$301,Clubs!$A$6,Roster!$B$2:$B$301,"Wed")=0,"GAP",IF(COUNTIFS(Roster!$A$2:$A$301,Clubs!$A$6,Roster!$B$2:$B$301,"Wed",Roster!$F$2:$F$301,"&lt;="&amp;Clubs!$B$6)&gt;0,"Yes","GAP"))))</f>
        <v/>
      </c>
      <c r="E36" s="26" t="str">
        <f aca="false">IF(Clubs!$A$6="","",IF(Clubs!$B$6="",IF(COUNTIFS(Roster!$A$2:$A$301,Clubs!$A$6,Roster!$B$2:$B$301,"Thu")=0,"Unstaffed","Set times"),IF(COUNTIFS(Roster!$A$2:$A$301,Clubs!$A$6,Roster!$B$2:$B$301,"Thu")=0,"GAP",IF(COUNTIFS(Roster!$A$2:$A$301,Clubs!$A$6,Roster!$B$2:$B$301,"Thu",Roster!$F$2:$F$301,"&lt;="&amp;Clubs!$B$6)&gt;0,"Yes","GAP"))))</f>
        <v/>
      </c>
      <c r="F36" s="26" t="str">
        <f aca="false">IF(Clubs!$A$6="","",IF(Clubs!$B$6="",IF(COUNTIFS(Roster!$A$2:$A$301,Clubs!$A$6,Roster!$B$2:$B$301,"Fri")=0,"Unstaffed","Set times"),IF(COUNTIFS(Roster!$A$2:$A$301,Clubs!$A$6,Roster!$B$2:$B$301,"Fri")=0,"GAP",IF(COUNTIFS(Roster!$A$2:$A$301,Clubs!$A$6,Roster!$B$2:$B$301,"Fri",Roster!$F$2:$F$301,"&lt;="&amp;Clubs!$B$6)&gt;0,"Yes","GAP"))))</f>
        <v/>
      </c>
      <c r="G36" s="26" t="str">
        <f aca="false">IF(Clubs!$A$6="","",IF(Clubs!$D$6="",IF(COUNTIFS(Roster!$A$2:$A$301,Clubs!$A$6,Roster!$B$2:$B$301,"Sat")=0,"Unstaffed","Set times"),IF(COUNTIFS(Roster!$A$2:$A$301,Clubs!$A$6,Roster!$B$2:$B$301,"Sat")=0,"GAP",IF(COUNTIFS(Roster!$A$2:$A$301,Clubs!$A$6,Roster!$B$2:$B$301,"Sat",Roster!$F$2:$F$301,"&lt;="&amp;Clubs!$D$6)&gt;0,"Yes","GAP"))))</f>
        <v/>
      </c>
      <c r="H36" s="26" t="str">
        <f aca="false">IF(Clubs!$A$6="","",IF(Clubs!$D$6="",IF(COUNTIFS(Roster!$A$2:$A$301,Clubs!$A$6,Roster!$B$2:$B$301,"Sun")=0,"Unstaffed","Set times"),IF(COUNTIFS(Roster!$A$2:$A$301,Clubs!$A$6,Roster!$B$2:$B$301,"Sun")=0,"GAP",IF(COUNTIFS(Roster!$A$2:$A$301,Clubs!$A$6,Roster!$B$2:$B$301,"Sun",Roster!$F$2:$F$301,"&lt;="&amp;Clubs!$D$6)&gt;0,"Yes","GAP"))))</f>
        <v/>
      </c>
      <c r="I36" s="26"/>
      <c r="J36" s="26"/>
      <c r="K36" s="26"/>
    </row>
    <row r="37" customFormat="false" ht="15" hidden="false" customHeight="false" outlineLevel="0" collapsed="false">
      <c r="A37" s="24" t="s">
        <v>77</v>
      </c>
      <c r="B37" s="26" t="str">
        <f aca="false">IF(Clubs!$A$6="","",IF(Clubs!$C$6="",IF(COUNTIFS(Roster!$A$2:$A$301,Clubs!$A$6,Roster!$B$2:$B$301,"Mon")=0,"Unstaffed","Set times"),IF(COUNTIFS(Roster!$A$2:$A$301,Clubs!$A$6,Roster!$B$2:$B$301,"Mon")=0,"GAP",IF(COUNTIFS(Roster!$A$2:$A$301,Clubs!$A$6,Roster!$B$2:$B$301,"Mon",Roster!$G$2:$G$301,"&gt;="&amp;Clubs!$C$6)&gt;0,"Yes","GAP"))))</f>
        <v/>
      </c>
      <c r="C37" s="26" t="str">
        <f aca="false">IF(Clubs!$A$6="","",IF(Clubs!$C$6="",IF(COUNTIFS(Roster!$A$2:$A$301,Clubs!$A$6,Roster!$B$2:$B$301,"Tue")=0,"Unstaffed","Set times"),IF(COUNTIFS(Roster!$A$2:$A$301,Clubs!$A$6,Roster!$B$2:$B$301,"Tue")=0,"GAP",IF(COUNTIFS(Roster!$A$2:$A$301,Clubs!$A$6,Roster!$B$2:$B$301,"Tue",Roster!$G$2:$G$301,"&gt;="&amp;Clubs!$C$6)&gt;0,"Yes","GAP"))))</f>
        <v/>
      </c>
      <c r="D37" s="26" t="str">
        <f aca="false">IF(Clubs!$A$6="","",IF(Clubs!$C$6="",IF(COUNTIFS(Roster!$A$2:$A$301,Clubs!$A$6,Roster!$B$2:$B$301,"Wed")=0,"Unstaffed","Set times"),IF(COUNTIFS(Roster!$A$2:$A$301,Clubs!$A$6,Roster!$B$2:$B$301,"Wed")=0,"GAP",IF(COUNTIFS(Roster!$A$2:$A$301,Clubs!$A$6,Roster!$B$2:$B$301,"Wed",Roster!$G$2:$G$301,"&gt;="&amp;Clubs!$C$6)&gt;0,"Yes","GAP"))))</f>
        <v/>
      </c>
      <c r="E37" s="26" t="str">
        <f aca="false">IF(Clubs!$A$6="","",IF(Clubs!$C$6="",IF(COUNTIFS(Roster!$A$2:$A$301,Clubs!$A$6,Roster!$B$2:$B$301,"Thu")=0,"Unstaffed","Set times"),IF(COUNTIFS(Roster!$A$2:$A$301,Clubs!$A$6,Roster!$B$2:$B$301,"Thu")=0,"GAP",IF(COUNTIFS(Roster!$A$2:$A$301,Clubs!$A$6,Roster!$B$2:$B$301,"Thu",Roster!$G$2:$G$301,"&gt;="&amp;Clubs!$C$6)&gt;0,"Yes","GAP"))))</f>
        <v/>
      </c>
      <c r="F37" s="26" t="str">
        <f aca="false">IF(Clubs!$A$6="","",IF(Clubs!$C$6="",IF(COUNTIFS(Roster!$A$2:$A$301,Clubs!$A$6,Roster!$B$2:$B$301,"Fri")=0,"Unstaffed","Set times"),IF(COUNTIFS(Roster!$A$2:$A$301,Clubs!$A$6,Roster!$B$2:$B$301,"Fri")=0,"GAP",IF(COUNTIFS(Roster!$A$2:$A$301,Clubs!$A$6,Roster!$B$2:$B$301,"Fri",Roster!$G$2:$G$301,"&gt;="&amp;Clubs!$C$6)&gt;0,"Yes","GAP"))))</f>
        <v/>
      </c>
      <c r="G37" s="26" t="str">
        <f aca="false">IF(Clubs!$A$6="","",IF(Clubs!$E$6="",IF(COUNTIFS(Roster!$A$2:$A$301,Clubs!$A$6,Roster!$B$2:$B$301,"Sat")=0,"Unstaffed","Set times"),IF(COUNTIFS(Roster!$A$2:$A$301,Clubs!$A$6,Roster!$B$2:$B$301,"Sat")=0,"GAP",IF(COUNTIFS(Roster!$A$2:$A$301,Clubs!$A$6,Roster!$B$2:$B$301,"Sat",Roster!$G$2:$G$301,"&gt;="&amp;Clubs!$E$6)&gt;0,"Yes","GAP"))))</f>
        <v/>
      </c>
      <c r="H37" s="26" t="str">
        <f aca="false">IF(Clubs!$A$6="","",IF(Clubs!$E$6="",IF(COUNTIFS(Roster!$A$2:$A$301,Clubs!$A$6,Roster!$B$2:$B$301,"Sun")=0,"Unstaffed","Set times"),IF(COUNTIFS(Roster!$A$2:$A$301,Clubs!$A$6,Roster!$B$2:$B$301,"Sun")=0,"GAP",IF(COUNTIFS(Roster!$A$2:$A$301,Clubs!$A$6,Roster!$B$2:$B$301,"Sun",Roster!$G$2:$G$301,"&gt;="&amp;Clubs!$E$6)&gt;0,"Yes","GAP"))))</f>
        <v/>
      </c>
      <c r="I37" s="26"/>
      <c r="J37" s="26"/>
      <c r="K37" s="26"/>
    </row>
    <row r="38" customFormat="false" ht="15" hidden="false" customHeight="false" outlineLevel="0" collapsed="false">
      <c r="A38" s="24" t="s">
        <v>78</v>
      </c>
      <c r="B38" s="27" t="str">
        <f aca="false">IF(Clubs!$A$6="","",COUNTIFS(Roster!$A$2:$A$301,Clubs!$A$6,Roster!$B$2:$B$301,"Mon",Roster!$K$2:$K$301,"GAP"))</f>
        <v/>
      </c>
      <c r="C38" s="27" t="str">
        <f aca="false">IF(Clubs!$A$6="","",COUNTIFS(Roster!$A$2:$A$301,Clubs!$A$6,Roster!$B$2:$B$301,"Tue",Roster!$K$2:$K$301,"GAP"))</f>
        <v/>
      </c>
      <c r="D38" s="27" t="str">
        <f aca="false">IF(Clubs!$A$6="","",COUNTIFS(Roster!$A$2:$A$301,Clubs!$A$6,Roster!$B$2:$B$301,"Wed",Roster!$K$2:$K$301,"GAP"))</f>
        <v/>
      </c>
      <c r="E38" s="27" t="str">
        <f aca="false">IF(Clubs!$A$6="","",COUNTIFS(Roster!$A$2:$A$301,Clubs!$A$6,Roster!$B$2:$B$301,"Thu",Roster!$K$2:$K$301,"GAP"))</f>
        <v/>
      </c>
      <c r="F38" s="27" t="str">
        <f aca="false">IF(Clubs!$A$6="","",COUNTIFS(Roster!$A$2:$A$301,Clubs!$A$6,Roster!$B$2:$B$301,"Fri",Roster!$K$2:$K$301,"GAP"))</f>
        <v/>
      </c>
      <c r="G38" s="27" t="str">
        <f aca="false">IF(Clubs!$A$6="","",COUNTIFS(Roster!$A$2:$A$301,Clubs!$A$6,Roster!$B$2:$B$301,"Sat",Roster!$K$2:$K$301,"GAP"))</f>
        <v/>
      </c>
      <c r="H38" s="27" t="str">
        <f aca="false">IF(Clubs!$A$6="","",COUNTIFS(Roster!$A$2:$A$301,Clubs!$A$6,Roster!$B$2:$B$301,"Sun",Roster!$K$2:$K$301,"GAP"))</f>
        <v/>
      </c>
      <c r="I38" s="27" t="str">
        <f aca="false">IF(Clubs!$A$6="","",SUM(B38:H38))</f>
        <v/>
      </c>
      <c r="J38" s="27"/>
      <c r="K38" s="27"/>
    </row>
    <row r="40" customFormat="false" ht="15" hidden="false" customHeight="false" outlineLevel="0" collapsed="false">
      <c r="A40" s="5" t="str">
        <f aca="false">IF(Clubs!$A$7="","",Clubs!$A$7)</f>
        <v/>
      </c>
    </row>
    <row r="41" customFormat="false" ht="30" hidden="false" customHeight="true" outlineLevel="0" collapsed="false">
      <c r="A41" s="12" t="s">
        <v>71</v>
      </c>
      <c r="B41" s="12" t="s">
        <v>49</v>
      </c>
      <c r="C41" s="12" t="s">
        <v>54</v>
      </c>
      <c r="D41" s="12" t="s">
        <v>55</v>
      </c>
      <c r="E41" s="12" t="s">
        <v>56</v>
      </c>
      <c r="F41" s="12" t="s">
        <v>57</v>
      </c>
      <c r="G41" s="12" t="s">
        <v>60</v>
      </c>
      <c r="H41" s="12" t="s">
        <v>62</v>
      </c>
      <c r="I41" s="12" t="s">
        <v>72</v>
      </c>
      <c r="J41" s="12" t="s">
        <v>73</v>
      </c>
      <c r="K41" s="12" t="s">
        <v>74</v>
      </c>
    </row>
    <row r="42" customFormat="false" ht="15" hidden="false" customHeight="false" outlineLevel="0" collapsed="false">
      <c r="A42" s="24" t="s">
        <v>75</v>
      </c>
      <c r="B42" s="25" t="str">
        <f aca="false">IF(Clubs!$A$7="","",SUMIFS(Roster!$J$2:$J$301,Roster!$A$2:$A$301,Clubs!$A$7,Roster!$B$2:$B$301,"Mon"))</f>
        <v/>
      </c>
      <c r="C42" s="25" t="str">
        <f aca="false">IF(Clubs!$A$7="","",SUMIFS(Roster!$J$2:$J$301,Roster!$A$2:$A$301,Clubs!$A$7,Roster!$B$2:$B$301,"Tue"))</f>
        <v/>
      </c>
      <c r="D42" s="25" t="str">
        <f aca="false">IF(Clubs!$A$7="","",SUMIFS(Roster!$J$2:$J$301,Roster!$A$2:$A$301,Clubs!$A$7,Roster!$B$2:$B$301,"Wed"))</f>
        <v/>
      </c>
      <c r="E42" s="25" t="str">
        <f aca="false">IF(Clubs!$A$7="","",SUMIFS(Roster!$J$2:$J$301,Roster!$A$2:$A$301,Clubs!$A$7,Roster!$B$2:$B$301,"Thu"))</f>
        <v/>
      </c>
      <c r="F42" s="25" t="str">
        <f aca="false">IF(Clubs!$A$7="","",SUMIFS(Roster!$J$2:$J$301,Roster!$A$2:$A$301,Clubs!$A$7,Roster!$B$2:$B$301,"Fri"))</f>
        <v/>
      </c>
      <c r="G42" s="25" t="str">
        <f aca="false">IF(Clubs!$A$7="","",SUMIFS(Roster!$J$2:$J$301,Roster!$A$2:$A$301,Clubs!$A$7,Roster!$B$2:$B$301,"Sat"))</f>
        <v/>
      </c>
      <c r="H42" s="25" t="str">
        <f aca="false">IF(Clubs!$A$7="","",SUMIFS(Roster!$J$2:$J$301,Roster!$A$2:$A$301,Clubs!$A$7,Roster!$B$2:$B$301,"Sun"))</f>
        <v/>
      </c>
      <c r="I42" s="25" t="str">
        <f aca="false">IF(Clubs!$A$7="","",SUM(B42:H42))</f>
        <v/>
      </c>
      <c r="J42" s="25" t="str">
        <f aca="false">IF(Clubs!$A$7="","",Clubs!$F$7)</f>
        <v/>
      </c>
      <c r="K42" s="25" t="str">
        <f aca="false">IF(OR(Clubs!$A$7="",J42=""),"",I42-J42)</f>
        <v/>
      </c>
    </row>
    <row r="43" customFormat="false" ht="15" hidden="false" customHeight="false" outlineLevel="0" collapsed="false">
      <c r="A43" s="24" t="s">
        <v>76</v>
      </c>
      <c r="B43" s="26" t="str">
        <f aca="false">IF(Clubs!$A$7="","",IF(Clubs!$B$7="",IF(COUNTIFS(Roster!$A$2:$A$301,Clubs!$A$7,Roster!$B$2:$B$301,"Mon")=0,"Unstaffed","Set times"),IF(COUNTIFS(Roster!$A$2:$A$301,Clubs!$A$7,Roster!$B$2:$B$301,"Mon")=0,"GAP",IF(COUNTIFS(Roster!$A$2:$A$301,Clubs!$A$7,Roster!$B$2:$B$301,"Mon",Roster!$F$2:$F$301,"&lt;="&amp;Clubs!$B$7)&gt;0,"Yes","GAP"))))</f>
        <v/>
      </c>
      <c r="C43" s="26" t="str">
        <f aca="false">IF(Clubs!$A$7="","",IF(Clubs!$B$7="",IF(COUNTIFS(Roster!$A$2:$A$301,Clubs!$A$7,Roster!$B$2:$B$301,"Tue")=0,"Unstaffed","Set times"),IF(COUNTIFS(Roster!$A$2:$A$301,Clubs!$A$7,Roster!$B$2:$B$301,"Tue")=0,"GAP",IF(COUNTIFS(Roster!$A$2:$A$301,Clubs!$A$7,Roster!$B$2:$B$301,"Tue",Roster!$F$2:$F$301,"&lt;="&amp;Clubs!$B$7)&gt;0,"Yes","GAP"))))</f>
        <v/>
      </c>
      <c r="D43" s="26" t="str">
        <f aca="false">IF(Clubs!$A$7="","",IF(Clubs!$B$7="",IF(COUNTIFS(Roster!$A$2:$A$301,Clubs!$A$7,Roster!$B$2:$B$301,"Wed")=0,"Unstaffed","Set times"),IF(COUNTIFS(Roster!$A$2:$A$301,Clubs!$A$7,Roster!$B$2:$B$301,"Wed")=0,"GAP",IF(COUNTIFS(Roster!$A$2:$A$301,Clubs!$A$7,Roster!$B$2:$B$301,"Wed",Roster!$F$2:$F$301,"&lt;="&amp;Clubs!$B$7)&gt;0,"Yes","GAP"))))</f>
        <v/>
      </c>
      <c r="E43" s="26" t="str">
        <f aca="false">IF(Clubs!$A$7="","",IF(Clubs!$B$7="",IF(COUNTIFS(Roster!$A$2:$A$301,Clubs!$A$7,Roster!$B$2:$B$301,"Thu")=0,"Unstaffed","Set times"),IF(COUNTIFS(Roster!$A$2:$A$301,Clubs!$A$7,Roster!$B$2:$B$301,"Thu")=0,"GAP",IF(COUNTIFS(Roster!$A$2:$A$301,Clubs!$A$7,Roster!$B$2:$B$301,"Thu",Roster!$F$2:$F$301,"&lt;="&amp;Clubs!$B$7)&gt;0,"Yes","GAP"))))</f>
        <v/>
      </c>
      <c r="F43" s="26" t="str">
        <f aca="false">IF(Clubs!$A$7="","",IF(Clubs!$B$7="",IF(COUNTIFS(Roster!$A$2:$A$301,Clubs!$A$7,Roster!$B$2:$B$301,"Fri")=0,"Unstaffed","Set times"),IF(COUNTIFS(Roster!$A$2:$A$301,Clubs!$A$7,Roster!$B$2:$B$301,"Fri")=0,"GAP",IF(COUNTIFS(Roster!$A$2:$A$301,Clubs!$A$7,Roster!$B$2:$B$301,"Fri",Roster!$F$2:$F$301,"&lt;="&amp;Clubs!$B$7)&gt;0,"Yes","GAP"))))</f>
        <v/>
      </c>
      <c r="G43" s="26" t="str">
        <f aca="false">IF(Clubs!$A$7="","",IF(Clubs!$D$7="",IF(COUNTIFS(Roster!$A$2:$A$301,Clubs!$A$7,Roster!$B$2:$B$301,"Sat")=0,"Unstaffed","Set times"),IF(COUNTIFS(Roster!$A$2:$A$301,Clubs!$A$7,Roster!$B$2:$B$301,"Sat")=0,"GAP",IF(COUNTIFS(Roster!$A$2:$A$301,Clubs!$A$7,Roster!$B$2:$B$301,"Sat",Roster!$F$2:$F$301,"&lt;="&amp;Clubs!$D$7)&gt;0,"Yes","GAP"))))</f>
        <v/>
      </c>
      <c r="H43" s="26" t="str">
        <f aca="false">IF(Clubs!$A$7="","",IF(Clubs!$D$7="",IF(COUNTIFS(Roster!$A$2:$A$301,Clubs!$A$7,Roster!$B$2:$B$301,"Sun")=0,"Unstaffed","Set times"),IF(COUNTIFS(Roster!$A$2:$A$301,Clubs!$A$7,Roster!$B$2:$B$301,"Sun")=0,"GAP",IF(COUNTIFS(Roster!$A$2:$A$301,Clubs!$A$7,Roster!$B$2:$B$301,"Sun",Roster!$F$2:$F$301,"&lt;="&amp;Clubs!$D$7)&gt;0,"Yes","GAP"))))</f>
        <v/>
      </c>
      <c r="I43" s="26"/>
      <c r="J43" s="26"/>
      <c r="K43" s="26"/>
    </row>
    <row r="44" customFormat="false" ht="15" hidden="false" customHeight="false" outlineLevel="0" collapsed="false">
      <c r="A44" s="24" t="s">
        <v>77</v>
      </c>
      <c r="B44" s="26" t="str">
        <f aca="false">IF(Clubs!$A$7="","",IF(Clubs!$C$7="",IF(COUNTIFS(Roster!$A$2:$A$301,Clubs!$A$7,Roster!$B$2:$B$301,"Mon")=0,"Unstaffed","Set times"),IF(COUNTIFS(Roster!$A$2:$A$301,Clubs!$A$7,Roster!$B$2:$B$301,"Mon")=0,"GAP",IF(COUNTIFS(Roster!$A$2:$A$301,Clubs!$A$7,Roster!$B$2:$B$301,"Mon",Roster!$G$2:$G$301,"&gt;="&amp;Clubs!$C$7)&gt;0,"Yes","GAP"))))</f>
        <v/>
      </c>
      <c r="C44" s="26" t="str">
        <f aca="false">IF(Clubs!$A$7="","",IF(Clubs!$C$7="",IF(COUNTIFS(Roster!$A$2:$A$301,Clubs!$A$7,Roster!$B$2:$B$301,"Tue")=0,"Unstaffed","Set times"),IF(COUNTIFS(Roster!$A$2:$A$301,Clubs!$A$7,Roster!$B$2:$B$301,"Tue")=0,"GAP",IF(COUNTIFS(Roster!$A$2:$A$301,Clubs!$A$7,Roster!$B$2:$B$301,"Tue",Roster!$G$2:$G$301,"&gt;="&amp;Clubs!$C$7)&gt;0,"Yes","GAP"))))</f>
        <v/>
      </c>
      <c r="D44" s="26" t="str">
        <f aca="false">IF(Clubs!$A$7="","",IF(Clubs!$C$7="",IF(COUNTIFS(Roster!$A$2:$A$301,Clubs!$A$7,Roster!$B$2:$B$301,"Wed")=0,"Unstaffed","Set times"),IF(COUNTIFS(Roster!$A$2:$A$301,Clubs!$A$7,Roster!$B$2:$B$301,"Wed")=0,"GAP",IF(COUNTIFS(Roster!$A$2:$A$301,Clubs!$A$7,Roster!$B$2:$B$301,"Wed",Roster!$G$2:$G$301,"&gt;="&amp;Clubs!$C$7)&gt;0,"Yes","GAP"))))</f>
        <v/>
      </c>
      <c r="E44" s="26" t="str">
        <f aca="false">IF(Clubs!$A$7="","",IF(Clubs!$C$7="",IF(COUNTIFS(Roster!$A$2:$A$301,Clubs!$A$7,Roster!$B$2:$B$301,"Thu")=0,"Unstaffed","Set times"),IF(COUNTIFS(Roster!$A$2:$A$301,Clubs!$A$7,Roster!$B$2:$B$301,"Thu")=0,"GAP",IF(COUNTIFS(Roster!$A$2:$A$301,Clubs!$A$7,Roster!$B$2:$B$301,"Thu",Roster!$G$2:$G$301,"&gt;="&amp;Clubs!$C$7)&gt;0,"Yes","GAP"))))</f>
        <v/>
      </c>
      <c r="F44" s="26" t="str">
        <f aca="false">IF(Clubs!$A$7="","",IF(Clubs!$C$7="",IF(COUNTIFS(Roster!$A$2:$A$301,Clubs!$A$7,Roster!$B$2:$B$301,"Fri")=0,"Unstaffed","Set times"),IF(COUNTIFS(Roster!$A$2:$A$301,Clubs!$A$7,Roster!$B$2:$B$301,"Fri")=0,"GAP",IF(COUNTIFS(Roster!$A$2:$A$301,Clubs!$A$7,Roster!$B$2:$B$301,"Fri",Roster!$G$2:$G$301,"&gt;="&amp;Clubs!$C$7)&gt;0,"Yes","GAP"))))</f>
        <v/>
      </c>
      <c r="G44" s="26" t="str">
        <f aca="false">IF(Clubs!$A$7="","",IF(Clubs!$E$7="",IF(COUNTIFS(Roster!$A$2:$A$301,Clubs!$A$7,Roster!$B$2:$B$301,"Sat")=0,"Unstaffed","Set times"),IF(COUNTIFS(Roster!$A$2:$A$301,Clubs!$A$7,Roster!$B$2:$B$301,"Sat")=0,"GAP",IF(COUNTIFS(Roster!$A$2:$A$301,Clubs!$A$7,Roster!$B$2:$B$301,"Sat",Roster!$G$2:$G$301,"&gt;="&amp;Clubs!$E$7)&gt;0,"Yes","GAP"))))</f>
        <v/>
      </c>
      <c r="H44" s="26" t="str">
        <f aca="false">IF(Clubs!$A$7="","",IF(Clubs!$E$7="",IF(COUNTIFS(Roster!$A$2:$A$301,Clubs!$A$7,Roster!$B$2:$B$301,"Sun")=0,"Unstaffed","Set times"),IF(COUNTIFS(Roster!$A$2:$A$301,Clubs!$A$7,Roster!$B$2:$B$301,"Sun")=0,"GAP",IF(COUNTIFS(Roster!$A$2:$A$301,Clubs!$A$7,Roster!$B$2:$B$301,"Sun",Roster!$G$2:$G$301,"&gt;="&amp;Clubs!$E$7)&gt;0,"Yes","GAP"))))</f>
        <v/>
      </c>
      <c r="I44" s="26"/>
      <c r="J44" s="26"/>
      <c r="K44" s="26"/>
    </row>
    <row r="45" customFormat="false" ht="15" hidden="false" customHeight="false" outlineLevel="0" collapsed="false">
      <c r="A45" s="24" t="s">
        <v>78</v>
      </c>
      <c r="B45" s="27" t="str">
        <f aca="false">IF(Clubs!$A$7="","",COUNTIFS(Roster!$A$2:$A$301,Clubs!$A$7,Roster!$B$2:$B$301,"Mon",Roster!$K$2:$K$301,"GAP"))</f>
        <v/>
      </c>
      <c r="C45" s="27" t="str">
        <f aca="false">IF(Clubs!$A$7="","",COUNTIFS(Roster!$A$2:$A$301,Clubs!$A$7,Roster!$B$2:$B$301,"Tue",Roster!$K$2:$K$301,"GAP"))</f>
        <v/>
      </c>
      <c r="D45" s="27" t="str">
        <f aca="false">IF(Clubs!$A$7="","",COUNTIFS(Roster!$A$2:$A$301,Clubs!$A$7,Roster!$B$2:$B$301,"Wed",Roster!$K$2:$K$301,"GAP"))</f>
        <v/>
      </c>
      <c r="E45" s="27" t="str">
        <f aca="false">IF(Clubs!$A$7="","",COUNTIFS(Roster!$A$2:$A$301,Clubs!$A$7,Roster!$B$2:$B$301,"Thu",Roster!$K$2:$K$301,"GAP"))</f>
        <v/>
      </c>
      <c r="F45" s="27" t="str">
        <f aca="false">IF(Clubs!$A$7="","",COUNTIFS(Roster!$A$2:$A$301,Clubs!$A$7,Roster!$B$2:$B$301,"Fri",Roster!$K$2:$K$301,"GAP"))</f>
        <v/>
      </c>
      <c r="G45" s="27" t="str">
        <f aca="false">IF(Clubs!$A$7="","",COUNTIFS(Roster!$A$2:$A$301,Clubs!$A$7,Roster!$B$2:$B$301,"Sat",Roster!$K$2:$K$301,"GAP"))</f>
        <v/>
      </c>
      <c r="H45" s="27" t="str">
        <f aca="false">IF(Clubs!$A$7="","",COUNTIFS(Roster!$A$2:$A$301,Clubs!$A$7,Roster!$B$2:$B$301,"Sun",Roster!$K$2:$K$301,"GAP"))</f>
        <v/>
      </c>
      <c r="I45" s="27" t="str">
        <f aca="false">IF(Clubs!$A$7="","",SUM(B45:H45))</f>
        <v/>
      </c>
      <c r="J45" s="27"/>
      <c r="K45" s="27"/>
    </row>
    <row r="47" customFormat="false" ht="15" hidden="false" customHeight="false" outlineLevel="0" collapsed="false">
      <c r="A47" s="5" t="str">
        <f aca="false">IF(Clubs!$A$8="","",Clubs!$A$8)</f>
        <v/>
      </c>
    </row>
    <row r="48" customFormat="false" ht="30" hidden="false" customHeight="true" outlineLevel="0" collapsed="false">
      <c r="A48" s="12" t="s">
        <v>71</v>
      </c>
      <c r="B48" s="12" t="s">
        <v>49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60</v>
      </c>
      <c r="H48" s="12" t="s">
        <v>62</v>
      </c>
      <c r="I48" s="12" t="s">
        <v>72</v>
      </c>
      <c r="J48" s="12" t="s">
        <v>73</v>
      </c>
      <c r="K48" s="12" t="s">
        <v>74</v>
      </c>
    </row>
    <row r="49" customFormat="false" ht="15" hidden="false" customHeight="false" outlineLevel="0" collapsed="false">
      <c r="A49" s="24" t="s">
        <v>75</v>
      </c>
      <c r="B49" s="25" t="str">
        <f aca="false">IF(Clubs!$A$8="","",SUMIFS(Roster!$J$2:$J$301,Roster!$A$2:$A$301,Clubs!$A$8,Roster!$B$2:$B$301,"Mon"))</f>
        <v/>
      </c>
      <c r="C49" s="25" t="str">
        <f aca="false">IF(Clubs!$A$8="","",SUMIFS(Roster!$J$2:$J$301,Roster!$A$2:$A$301,Clubs!$A$8,Roster!$B$2:$B$301,"Tue"))</f>
        <v/>
      </c>
      <c r="D49" s="25" t="str">
        <f aca="false">IF(Clubs!$A$8="","",SUMIFS(Roster!$J$2:$J$301,Roster!$A$2:$A$301,Clubs!$A$8,Roster!$B$2:$B$301,"Wed"))</f>
        <v/>
      </c>
      <c r="E49" s="25" t="str">
        <f aca="false">IF(Clubs!$A$8="","",SUMIFS(Roster!$J$2:$J$301,Roster!$A$2:$A$301,Clubs!$A$8,Roster!$B$2:$B$301,"Thu"))</f>
        <v/>
      </c>
      <c r="F49" s="25" t="str">
        <f aca="false">IF(Clubs!$A$8="","",SUMIFS(Roster!$J$2:$J$301,Roster!$A$2:$A$301,Clubs!$A$8,Roster!$B$2:$B$301,"Fri"))</f>
        <v/>
      </c>
      <c r="G49" s="25" t="str">
        <f aca="false">IF(Clubs!$A$8="","",SUMIFS(Roster!$J$2:$J$301,Roster!$A$2:$A$301,Clubs!$A$8,Roster!$B$2:$B$301,"Sat"))</f>
        <v/>
      </c>
      <c r="H49" s="25" t="str">
        <f aca="false">IF(Clubs!$A$8="","",SUMIFS(Roster!$J$2:$J$301,Roster!$A$2:$A$301,Clubs!$A$8,Roster!$B$2:$B$301,"Sun"))</f>
        <v/>
      </c>
      <c r="I49" s="25" t="str">
        <f aca="false">IF(Clubs!$A$8="","",SUM(B49:H49))</f>
        <v/>
      </c>
      <c r="J49" s="25" t="str">
        <f aca="false">IF(Clubs!$A$8="","",Clubs!$F$8)</f>
        <v/>
      </c>
      <c r="K49" s="25" t="str">
        <f aca="false">IF(OR(Clubs!$A$8="",J49=""),"",I49-J49)</f>
        <v/>
      </c>
    </row>
    <row r="50" customFormat="false" ht="15" hidden="false" customHeight="false" outlineLevel="0" collapsed="false">
      <c r="A50" s="24" t="s">
        <v>76</v>
      </c>
      <c r="B50" s="26" t="str">
        <f aca="false">IF(Clubs!$A$8="","",IF(Clubs!$B$8="",IF(COUNTIFS(Roster!$A$2:$A$301,Clubs!$A$8,Roster!$B$2:$B$301,"Mon")=0,"Unstaffed","Set times"),IF(COUNTIFS(Roster!$A$2:$A$301,Clubs!$A$8,Roster!$B$2:$B$301,"Mon")=0,"GAP",IF(COUNTIFS(Roster!$A$2:$A$301,Clubs!$A$8,Roster!$B$2:$B$301,"Mon",Roster!$F$2:$F$301,"&lt;="&amp;Clubs!$B$8)&gt;0,"Yes","GAP"))))</f>
        <v/>
      </c>
      <c r="C50" s="26" t="str">
        <f aca="false">IF(Clubs!$A$8="","",IF(Clubs!$B$8="",IF(COUNTIFS(Roster!$A$2:$A$301,Clubs!$A$8,Roster!$B$2:$B$301,"Tue")=0,"Unstaffed","Set times"),IF(COUNTIFS(Roster!$A$2:$A$301,Clubs!$A$8,Roster!$B$2:$B$301,"Tue")=0,"GAP",IF(COUNTIFS(Roster!$A$2:$A$301,Clubs!$A$8,Roster!$B$2:$B$301,"Tue",Roster!$F$2:$F$301,"&lt;="&amp;Clubs!$B$8)&gt;0,"Yes","GAP"))))</f>
        <v/>
      </c>
      <c r="D50" s="26" t="str">
        <f aca="false">IF(Clubs!$A$8="","",IF(Clubs!$B$8="",IF(COUNTIFS(Roster!$A$2:$A$301,Clubs!$A$8,Roster!$B$2:$B$301,"Wed")=0,"Unstaffed","Set times"),IF(COUNTIFS(Roster!$A$2:$A$301,Clubs!$A$8,Roster!$B$2:$B$301,"Wed")=0,"GAP",IF(COUNTIFS(Roster!$A$2:$A$301,Clubs!$A$8,Roster!$B$2:$B$301,"Wed",Roster!$F$2:$F$301,"&lt;="&amp;Clubs!$B$8)&gt;0,"Yes","GAP"))))</f>
        <v/>
      </c>
      <c r="E50" s="26" t="str">
        <f aca="false">IF(Clubs!$A$8="","",IF(Clubs!$B$8="",IF(COUNTIFS(Roster!$A$2:$A$301,Clubs!$A$8,Roster!$B$2:$B$301,"Thu")=0,"Unstaffed","Set times"),IF(COUNTIFS(Roster!$A$2:$A$301,Clubs!$A$8,Roster!$B$2:$B$301,"Thu")=0,"GAP",IF(COUNTIFS(Roster!$A$2:$A$301,Clubs!$A$8,Roster!$B$2:$B$301,"Thu",Roster!$F$2:$F$301,"&lt;="&amp;Clubs!$B$8)&gt;0,"Yes","GAP"))))</f>
        <v/>
      </c>
      <c r="F50" s="26" t="str">
        <f aca="false">IF(Clubs!$A$8="","",IF(Clubs!$B$8="",IF(COUNTIFS(Roster!$A$2:$A$301,Clubs!$A$8,Roster!$B$2:$B$301,"Fri")=0,"Unstaffed","Set times"),IF(COUNTIFS(Roster!$A$2:$A$301,Clubs!$A$8,Roster!$B$2:$B$301,"Fri")=0,"GAP",IF(COUNTIFS(Roster!$A$2:$A$301,Clubs!$A$8,Roster!$B$2:$B$301,"Fri",Roster!$F$2:$F$301,"&lt;="&amp;Clubs!$B$8)&gt;0,"Yes","GAP"))))</f>
        <v/>
      </c>
      <c r="G50" s="26" t="str">
        <f aca="false">IF(Clubs!$A$8="","",IF(Clubs!$D$8="",IF(COUNTIFS(Roster!$A$2:$A$301,Clubs!$A$8,Roster!$B$2:$B$301,"Sat")=0,"Unstaffed","Set times"),IF(COUNTIFS(Roster!$A$2:$A$301,Clubs!$A$8,Roster!$B$2:$B$301,"Sat")=0,"GAP",IF(COUNTIFS(Roster!$A$2:$A$301,Clubs!$A$8,Roster!$B$2:$B$301,"Sat",Roster!$F$2:$F$301,"&lt;="&amp;Clubs!$D$8)&gt;0,"Yes","GAP"))))</f>
        <v/>
      </c>
      <c r="H50" s="26" t="str">
        <f aca="false">IF(Clubs!$A$8="","",IF(Clubs!$D$8="",IF(COUNTIFS(Roster!$A$2:$A$301,Clubs!$A$8,Roster!$B$2:$B$301,"Sun")=0,"Unstaffed","Set times"),IF(COUNTIFS(Roster!$A$2:$A$301,Clubs!$A$8,Roster!$B$2:$B$301,"Sun")=0,"GAP",IF(COUNTIFS(Roster!$A$2:$A$301,Clubs!$A$8,Roster!$B$2:$B$301,"Sun",Roster!$F$2:$F$301,"&lt;="&amp;Clubs!$D$8)&gt;0,"Yes","GAP"))))</f>
        <v/>
      </c>
      <c r="I50" s="26"/>
      <c r="J50" s="26"/>
      <c r="K50" s="26"/>
    </row>
    <row r="51" customFormat="false" ht="15" hidden="false" customHeight="false" outlineLevel="0" collapsed="false">
      <c r="A51" s="24" t="s">
        <v>77</v>
      </c>
      <c r="B51" s="26" t="str">
        <f aca="false">IF(Clubs!$A$8="","",IF(Clubs!$C$8="",IF(COUNTIFS(Roster!$A$2:$A$301,Clubs!$A$8,Roster!$B$2:$B$301,"Mon")=0,"Unstaffed","Set times"),IF(COUNTIFS(Roster!$A$2:$A$301,Clubs!$A$8,Roster!$B$2:$B$301,"Mon")=0,"GAP",IF(COUNTIFS(Roster!$A$2:$A$301,Clubs!$A$8,Roster!$B$2:$B$301,"Mon",Roster!$G$2:$G$301,"&gt;="&amp;Clubs!$C$8)&gt;0,"Yes","GAP"))))</f>
        <v/>
      </c>
      <c r="C51" s="26" t="str">
        <f aca="false">IF(Clubs!$A$8="","",IF(Clubs!$C$8="",IF(COUNTIFS(Roster!$A$2:$A$301,Clubs!$A$8,Roster!$B$2:$B$301,"Tue")=0,"Unstaffed","Set times"),IF(COUNTIFS(Roster!$A$2:$A$301,Clubs!$A$8,Roster!$B$2:$B$301,"Tue")=0,"GAP",IF(COUNTIFS(Roster!$A$2:$A$301,Clubs!$A$8,Roster!$B$2:$B$301,"Tue",Roster!$G$2:$G$301,"&gt;="&amp;Clubs!$C$8)&gt;0,"Yes","GAP"))))</f>
        <v/>
      </c>
      <c r="D51" s="26" t="str">
        <f aca="false">IF(Clubs!$A$8="","",IF(Clubs!$C$8="",IF(COUNTIFS(Roster!$A$2:$A$301,Clubs!$A$8,Roster!$B$2:$B$301,"Wed")=0,"Unstaffed","Set times"),IF(COUNTIFS(Roster!$A$2:$A$301,Clubs!$A$8,Roster!$B$2:$B$301,"Wed")=0,"GAP",IF(COUNTIFS(Roster!$A$2:$A$301,Clubs!$A$8,Roster!$B$2:$B$301,"Wed",Roster!$G$2:$G$301,"&gt;="&amp;Clubs!$C$8)&gt;0,"Yes","GAP"))))</f>
        <v/>
      </c>
      <c r="E51" s="26" t="str">
        <f aca="false">IF(Clubs!$A$8="","",IF(Clubs!$C$8="",IF(COUNTIFS(Roster!$A$2:$A$301,Clubs!$A$8,Roster!$B$2:$B$301,"Thu")=0,"Unstaffed","Set times"),IF(COUNTIFS(Roster!$A$2:$A$301,Clubs!$A$8,Roster!$B$2:$B$301,"Thu")=0,"GAP",IF(COUNTIFS(Roster!$A$2:$A$301,Clubs!$A$8,Roster!$B$2:$B$301,"Thu",Roster!$G$2:$G$301,"&gt;="&amp;Clubs!$C$8)&gt;0,"Yes","GAP"))))</f>
        <v/>
      </c>
      <c r="F51" s="26" t="str">
        <f aca="false">IF(Clubs!$A$8="","",IF(Clubs!$C$8="",IF(COUNTIFS(Roster!$A$2:$A$301,Clubs!$A$8,Roster!$B$2:$B$301,"Fri")=0,"Unstaffed","Set times"),IF(COUNTIFS(Roster!$A$2:$A$301,Clubs!$A$8,Roster!$B$2:$B$301,"Fri")=0,"GAP",IF(COUNTIFS(Roster!$A$2:$A$301,Clubs!$A$8,Roster!$B$2:$B$301,"Fri",Roster!$G$2:$G$301,"&gt;="&amp;Clubs!$C$8)&gt;0,"Yes","GAP"))))</f>
        <v/>
      </c>
      <c r="G51" s="26" t="str">
        <f aca="false">IF(Clubs!$A$8="","",IF(Clubs!$E$8="",IF(COUNTIFS(Roster!$A$2:$A$301,Clubs!$A$8,Roster!$B$2:$B$301,"Sat")=0,"Unstaffed","Set times"),IF(COUNTIFS(Roster!$A$2:$A$301,Clubs!$A$8,Roster!$B$2:$B$301,"Sat")=0,"GAP",IF(COUNTIFS(Roster!$A$2:$A$301,Clubs!$A$8,Roster!$B$2:$B$301,"Sat",Roster!$G$2:$G$301,"&gt;="&amp;Clubs!$E$8)&gt;0,"Yes","GAP"))))</f>
        <v/>
      </c>
      <c r="H51" s="26" t="str">
        <f aca="false">IF(Clubs!$A$8="","",IF(Clubs!$E$8="",IF(COUNTIFS(Roster!$A$2:$A$301,Clubs!$A$8,Roster!$B$2:$B$301,"Sun")=0,"Unstaffed","Set times"),IF(COUNTIFS(Roster!$A$2:$A$301,Clubs!$A$8,Roster!$B$2:$B$301,"Sun")=0,"GAP",IF(COUNTIFS(Roster!$A$2:$A$301,Clubs!$A$8,Roster!$B$2:$B$301,"Sun",Roster!$G$2:$G$301,"&gt;="&amp;Clubs!$E$8)&gt;0,"Yes","GAP"))))</f>
        <v/>
      </c>
      <c r="I51" s="26"/>
      <c r="J51" s="26"/>
      <c r="K51" s="26"/>
    </row>
    <row r="52" customFormat="false" ht="15" hidden="false" customHeight="false" outlineLevel="0" collapsed="false">
      <c r="A52" s="24" t="s">
        <v>78</v>
      </c>
      <c r="B52" s="27" t="str">
        <f aca="false">IF(Clubs!$A$8="","",COUNTIFS(Roster!$A$2:$A$301,Clubs!$A$8,Roster!$B$2:$B$301,"Mon",Roster!$K$2:$K$301,"GAP"))</f>
        <v/>
      </c>
      <c r="C52" s="27" t="str">
        <f aca="false">IF(Clubs!$A$8="","",COUNTIFS(Roster!$A$2:$A$301,Clubs!$A$8,Roster!$B$2:$B$301,"Tue",Roster!$K$2:$K$301,"GAP"))</f>
        <v/>
      </c>
      <c r="D52" s="27" t="str">
        <f aca="false">IF(Clubs!$A$8="","",COUNTIFS(Roster!$A$2:$A$301,Clubs!$A$8,Roster!$B$2:$B$301,"Wed",Roster!$K$2:$K$301,"GAP"))</f>
        <v/>
      </c>
      <c r="E52" s="27" t="str">
        <f aca="false">IF(Clubs!$A$8="","",COUNTIFS(Roster!$A$2:$A$301,Clubs!$A$8,Roster!$B$2:$B$301,"Thu",Roster!$K$2:$K$301,"GAP"))</f>
        <v/>
      </c>
      <c r="F52" s="27" t="str">
        <f aca="false">IF(Clubs!$A$8="","",COUNTIFS(Roster!$A$2:$A$301,Clubs!$A$8,Roster!$B$2:$B$301,"Fri",Roster!$K$2:$K$301,"GAP"))</f>
        <v/>
      </c>
      <c r="G52" s="27" t="str">
        <f aca="false">IF(Clubs!$A$8="","",COUNTIFS(Roster!$A$2:$A$301,Clubs!$A$8,Roster!$B$2:$B$301,"Sat",Roster!$K$2:$K$301,"GAP"))</f>
        <v/>
      </c>
      <c r="H52" s="27" t="str">
        <f aca="false">IF(Clubs!$A$8="","",COUNTIFS(Roster!$A$2:$A$301,Clubs!$A$8,Roster!$B$2:$B$301,"Sun",Roster!$K$2:$K$301,"GAP"))</f>
        <v/>
      </c>
      <c r="I52" s="27" t="str">
        <f aca="false">IF(Clubs!$A$8="","",SUM(B52:H52))</f>
        <v/>
      </c>
      <c r="J52" s="27"/>
      <c r="K52" s="27"/>
    </row>
    <row r="54" customFormat="false" ht="15" hidden="false" customHeight="false" outlineLevel="0" collapsed="false">
      <c r="A54" s="5" t="str">
        <f aca="false">IF(Clubs!$A$9="","",Clubs!$A$9)</f>
        <v/>
      </c>
    </row>
    <row r="55" customFormat="false" ht="30" hidden="false" customHeight="true" outlineLevel="0" collapsed="false">
      <c r="A55" s="12" t="s">
        <v>71</v>
      </c>
      <c r="B55" s="12" t="s">
        <v>49</v>
      </c>
      <c r="C55" s="12" t="s">
        <v>54</v>
      </c>
      <c r="D55" s="12" t="s">
        <v>55</v>
      </c>
      <c r="E55" s="12" t="s">
        <v>56</v>
      </c>
      <c r="F55" s="12" t="s">
        <v>57</v>
      </c>
      <c r="G55" s="12" t="s">
        <v>60</v>
      </c>
      <c r="H55" s="12" t="s">
        <v>62</v>
      </c>
      <c r="I55" s="12" t="s">
        <v>72</v>
      </c>
      <c r="J55" s="12" t="s">
        <v>73</v>
      </c>
      <c r="K55" s="12" t="s">
        <v>74</v>
      </c>
    </row>
    <row r="56" customFormat="false" ht="15" hidden="false" customHeight="false" outlineLevel="0" collapsed="false">
      <c r="A56" s="24" t="s">
        <v>75</v>
      </c>
      <c r="B56" s="25" t="str">
        <f aca="false">IF(Clubs!$A$9="","",SUMIFS(Roster!$J$2:$J$301,Roster!$A$2:$A$301,Clubs!$A$9,Roster!$B$2:$B$301,"Mon"))</f>
        <v/>
      </c>
      <c r="C56" s="25" t="str">
        <f aca="false">IF(Clubs!$A$9="","",SUMIFS(Roster!$J$2:$J$301,Roster!$A$2:$A$301,Clubs!$A$9,Roster!$B$2:$B$301,"Tue"))</f>
        <v/>
      </c>
      <c r="D56" s="25" t="str">
        <f aca="false">IF(Clubs!$A$9="","",SUMIFS(Roster!$J$2:$J$301,Roster!$A$2:$A$301,Clubs!$A$9,Roster!$B$2:$B$301,"Wed"))</f>
        <v/>
      </c>
      <c r="E56" s="25" t="str">
        <f aca="false">IF(Clubs!$A$9="","",SUMIFS(Roster!$J$2:$J$301,Roster!$A$2:$A$301,Clubs!$A$9,Roster!$B$2:$B$301,"Thu"))</f>
        <v/>
      </c>
      <c r="F56" s="25" t="str">
        <f aca="false">IF(Clubs!$A$9="","",SUMIFS(Roster!$J$2:$J$301,Roster!$A$2:$A$301,Clubs!$A$9,Roster!$B$2:$B$301,"Fri"))</f>
        <v/>
      </c>
      <c r="G56" s="25" t="str">
        <f aca="false">IF(Clubs!$A$9="","",SUMIFS(Roster!$J$2:$J$301,Roster!$A$2:$A$301,Clubs!$A$9,Roster!$B$2:$B$301,"Sat"))</f>
        <v/>
      </c>
      <c r="H56" s="25" t="str">
        <f aca="false">IF(Clubs!$A$9="","",SUMIFS(Roster!$J$2:$J$301,Roster!$A$2:$A$301,Clubs!$A$9,Roster!$B$2:$B$301,"Sun"))</f>
        <v/>
      </c>
      <c r="I56" s="25" t="str">
        <f aca="false">IF(Clubs!$A$9="","",SUM(B56:H56))</f>
        <v/>
      </c>
      <c r="J56" s="25" t="str">
        <f aca="false">IF(Clubs!$A$9="","",Clubs!$F$9)</f>
        <v/>
      </c>
      <c r="K56" s="25" t="str">
        <f aca="false">IF(OR(Clubs!$A$9="",J56=""),"",I56-J56)</f>
        <v/>
      </c>
    </row>
    <row r="57" customFormat="false" ht="15" hidden="false" customHeight="false" outlineLevel="0" collapsed="false">
      <c r="A57" s="24" t="s">
        <v>76</v>
      </c>
      <c r="B57" s="26" t="str">
        <f aca="false">IF(Clubs!$A$9="","",IF(Clubs!$B$9="",IF(COUNTIFS(Roster!$A$2:$A$301,Clubs!$A$9,Roster!$B$2:$B$301,"Mon")=0,"Unstaffed","Set times"),IF(COUNTIFS(Roster!$A$2:$A$301,Clubs!$A$9,Roster!$B$2:$B$301,"Mon")=0,"GAP",IF(COUNTIFS(Roster!$A$2:$A$301,Clubs!$A$9,Roster!$B$2:$B$301,"Mon",Roster!$F$2:$F$301,"&lt;="&amp;Clubs!$B$9)&gt;0,"Yes","GAP"))))</f>
        <v/>
      </c>
      <c r="C57" s="26" t="str">
        <f aca="false">IF(Clubs!$A$9="","",IF(Clubs!$B$9="",IF(COUNTIFS(Roster!$A$2:$A$301,Clubs!$A$9,Roster!$B$2:$B$301,"Tue")=0,"Unstaffed","Set times"),IF(COUNTIFS(Roster!$A$2:$A$301,Clubs!$A$9,Roster!$B$2:$B$301,"Tue")=0,"GAP",IF(COUNTIFS(Roster!$A$2:$A$301,Clubs!$A$9,Roster!$B$2:$B$301,"Tue",Roster!$F$2:$F$301,"&lt;="&amp;Clubs!$B$9)&gt;0,"Yes","GAP"))))</f>
        <v/>
      </c>
      <c r="D57" s="26" t="str">
        <f aca="false">IF(Clubs!$A$9="","",IF(Clubs!$B$9="",IF(COUNTIFS(Roster!$A$2:$A$301,Clubs!$A$9,Roster!$B$2:$B$301,"Wed")=0,"Unstaffed","Set times"),IF(COUNTIFS(Roster!$A$2:$A$301,Clubs!$A$9,Roster!$B$2:$B$301,"Wed")=0,"GAP",IF(COUNTIFS(Roster!$A$2:$A$301,Clubs!$A$9,Roster!$B$2:$B$301,"Wed",Roster!$F$2:$F$301,"&lt;="&amp;Clubs!$B$9)&gt;0,"Yes","GAP"))))</f>
        <v/>
      </c>
      <c r="E57" s="26" t="str">
        <f aca="false">IF(Clubs!$A$9="","",IF(Clubs!$B$9="",IF(COUNTIFS(Roster!$A$2:$A$301,Clubs!$A$9,Roster!$B$2:$B$301,"Thu")=0,"Unstaffed","Set times"),IF(COUNTIFS(Roster!$A$2:$A$301,Clubs!$A$9,Roster!$B$2:$B$301,"Thu")=0,"GAP",IF(COUNTIFS(Roster!$A$2:$A$301,Clubs!$A$9,Roster!$B$2:$B$301,"Thu",Roster!$F$2:$F$301,"&lt;="&amp;Clubs!$B$9)&gt;0,"Yes","GAP"))))</f>
        <v/>
      </c>
      <c r="F57" s="26" t="str">
        <f aca="false">IF(Clubs!$A$9="","",IF(Clubs!$B$9="",IF(COUNTIFS(Roster!$A$2:$A$301,Clubs!$A$9,Roster!$B$2:$B$301,"Fri")=0,"Unstaffed","Set times"),IF(COUNTIFS(Roster!$A$2:$A$301,Clubs!$A$9,Roster!$B$2:$B$301,"Fri")=0,"GAP",IF(COUNTIFS(Roster!$A$2:$A$301,Clubs!$A$9,Roster!$B$2:$B$301,"Fri",Roster!$F$2:$F$301,"&lt;="&amp;Clubs!$B$9)&gt;0,"Yes","GAP"))))</f>
        <v/>
      </c>
      <c r="G57" s="26" t="str">
        <f aca="false">IF(Clubs!$A$9="","",IF(Clubs!$D$9="",IF(COUNTIFS(Roster!$A$2:$A$301,Clubs!$A$9,Roster!$B$2:$B$301,"Sat")=0,"Unstaffed","Set times"),IF(COUNTIFS(Roster!$A$2:$A$301,Clubs!$A$9,Roster!$B$2:$B$301,"Sat")=0,"GAP",IF(COUNTIFS(Roster!$A$2:$A$301,Clubs!$A$9,Roster!$B$2:$B$301,"Sat",Roster!$F$2:$F$301,"&lt;="&amp;Clubs!$D$9)&gt;0,"Yes","GAP"))))</f>
        <v/>
      </c>
      <c r="H57" s="26" t="str">
        <f aca="false">IF(Clubs!$A$9="","",IF(Clubs!$D$9="",IF(COUNTIFS(Roster!$A$2:$A$301,Clubs!$A$9,Roster!$B$2:$B$301,"Sun")=0,"Unstaffed","Set times"),IF(COUNTIFS(Roster!$A$2:$A$301,Clubs!$A$9,Roster!$B$2:$B$301,"Sun")=0,"GAP",IF(COUNTIFS(Roster!$A$2:$A$301,Clubs!$A$9,Roster!$B$2:$B$301,"Sun",Roster!$F$2:$F$301,"&lt;="&amp;Clubs!$D$9)&gt;0,"Yes","GAP"))))</f>
        <v/>
      </c>
      <c r="I57" s="26"/>
      <c r="J57" s="26"/>
      <c r="K57" s="26"/>
    </row>
    <row r="58" customFormat="false" ht="15" hidden="false" customHeight="false" outlineLevel="0" collapsed="false">
      <c r="A58" s="24" t="s">
        <v>77</v>
      </c>
      <c r="B58" s="26" t="str">
        <f aca="false">IF(Clubs!$A$9="","",IF(Clubs!$C$9="",IF(COUNTIFS(Roster!$A$2:$A$301,Clubs!$A$9,Roster!$B$2:$B$301,"Mon")=0,"Unstaffed","Set times"),IF(COUNTIFS(Roster!$A$2:$A$301,Clubs!$A$9,Roster!$B$2:$B$301,"Mon")=0,"GAP",IF(COUNTIFS(Roster!$A$2:$A$301,Clubs!$A$9,Roster!$B$2:$B$301,"Mon",Roster!$G$2:$G$301,"&gt;="&amp;Clubs!$C$9)&gt;0,"Yes","GAP"))))</f>
        <v/>
      </c>
      <c r="C58" s="26" t="str">
        <f aca="false">IF(Clubs!$A$9="","",IF(Clubs!$C$9="",IF(COUNTIFS(Roster!$A$2:$A$301,Clubs!$A$9,Roster!$B$2:$B$301,"Tue")=0,"Unstaffed","Set times"),IF(COUNTIFS(Roster!$A$2:$A$301,Clubs!$A$9,Roster!$B$2:$B$301,"Tue")=0,"GAP",IF(COUNTIFS(Roster!$A$2:$A$301,Clubs!$A$9,Roster!$B$2:$B$301,"Tue",Roster!$G$2:$G$301,"&gt;="&amp;Clubs!$C$9)&gt;0,"Yes","GAP"))))</f>
        <v/>
      </c>
      <c r="D58" s="26" t="str">
        <f aca="false">IF(Clubs!$A$9="","",IF(Clubs!$C$9="",IF(COUNTIFS(Roster!$A$2:$A$301,Clubs!$A$9,Roster!$B$2:$B$301,"Wed")=0,"Unstaffed","Set times"),IF(COUNTIFS(Roster!$A$2:$A$301,Clubs!$A$9,Roster!$B$2:$B$301,"Wed")=0,"GAP",IF(COUNTIFS(Roster!$A$2:$A$301,Clubs!$A$9,Roster!$B$2:$B$301,"Wed",Roster!$G$2:$G$301,"&gt;="&amp;Clubs!$C$9)&gt;0,"Yes","GAP"))))</f>
        <v/>
      </c>
      <c r="E58" s="26" t="str">
        <f aca="false">IF(Clubs!$A$9="","",IF(Clubs!$C$9="",IF(COUNTIFS(Roster!$A$2:$A$301,Clubs!$A$9,Roster!$B$2:$B$301,"Thu")=0,"Unstaffed","Set times"),IF(COUNTIFS(Roster!$A$2:$A$301,Clubs!$A$9,Roster!$B$2:$B$301,"Thu")=0,"GAP",IF(COUNTIFS(Roster!$A$2:$A$301,Clubs!$A$9,Roster!$B$2:$B$301,"Thu",Roster!$G$2:$G$301,"&gt;="&amp;Clubs!$C$9)&gt;0,"Yes","GAP"))))</f>
        <v/>
      </c>
      <c r="F58" s="26" t="str">
        <f aca="false">IF(Clubs!$A$9="","",IF(Clubs!$C$9="",IF(COUNTIFS(Roster!$A$2:$A$301,Clubs!$A$9,Roster!$B$2:$B$301,"Fri")=0,"Unstaffed","Set times"),IF(COUNTIFS(Roster!$A$2:$A$301,Clubs!$A$9,Roster!$B$2:$B$301,"Fri")=0,"GAP",IF(COUNTIFS(Roster!$A$2:$A$301,Clubs!$A$9,Roster!$B$2:$B$301,"Fri",Roster!$G$2:$G$301,"&gt;="&amp;Clubs!$C$9)&gt;0,"Yes","GAP"))))</f>
        <v/>
      </c>
      <c r="G58" s="26" t="str">
        <f aca="false">IF(Clubs!$A$9="","",IF(Clubs!$E$9="",IF(COUNTIFS(Roster!$A$2:$A$301,Clubs!$A$9,Roster!$B$2:$B$301,"Sat")=0,"Unstaffed","Set times"),IF(COUNTIFS(Roster!$A$2:$A$301,Clubs!$A$9,Roster!$B$2:$B$301,"Sat")=0,"GAP",IF(COUNTIFS(Roster!$A$2:$A$301,Clubs!$A$9,Roster!$B$2:$B$301,"Sat",Roster!$G$2:$G$301,"&gt;="&amp;Clubs!$E$9)&gt;0,"Yes","GAP"))))</f>
        <v/>
      </c>
      <c r="H58" s="26" t="str">
        <f aca="false">IF(Clubs!$A$9="","",IF(Clubs!$E$9="",IF(COUNTIFS(Roster!$A$2:$A$301,Clubs!$A$9,Roster!$B$2:$B$301,"Sun")=0,"Unstaffed","Set times"),IF(COUNTIFS(Roster!$A$2:$A$301,Clubs!$A$9,Roster!$B$2:$B$301,"Sun")=0,"GAP",IF(COUNTIFS(Roster!$A$2:$A$301,Clubs!$A$9,Roster!$B$2:$B$301,"Sun",Roster!$G$2:$G$301,"&gt;="&amp;Clubs!$E$9)&gt;0,"Yes","GAP"))))</f>
        <v/>
      </c>
      <c r="I58" s="26"/>
      <c r="J58" s="26"/>
      <c r="K58" s="26"/>
    </row>
    <row r="59" customFormat="false" ht="15" hidden="false" customHeight="false" outlineLevel="0" collapsed="false">
      <c r="A59" s="24" t="s">
        <v>78</v>
      </c>
      <c r="B59" s="27" t="str">
        <f aca="false">IF(Clubs!$A$9="","",COUNTIFS(Roster!$A$2:$A$301,Clubs!$A$9,Roster!$B$2:$B$301,"Mon",Roster!$K$2:$K$301,"GAP"))</f>
        <v/>
      </c>
      <c r="C59" s="27" t="str">
        <f aca="false">IF(Clubs!$A$9="","",COUNTIFS(Roster!$A$2:$A$301,Clubs!$A$9,Roster!$B$2:$B$301,"Tue",Roster!$K$2:$K$301,"GAP"))</f>
        <v/>
      </c>
      <c r="D59" s="27" t="str">
        <f aca="false">IF(Clubs!$A$9="","",COUNTIFS(Roster!$A$2:$A$301,Clubs!$A$9,Roster!$B$2:$B$301,"Wed",Roster!$K$2:$K$301,"GAP"))</f>
        <v/>
      </c>
      <c r="E59" s="27" t="str">
        <f aca="false">IF(Clubs!$A$9="","",COUNTIFS(Roster!$A$2:$A$301,Clubs!$A$9,Roster!$B$2:$B$301,"Thu",Roster!$K$2:$K$301,"GAP"))</f>
        <v/>
      </c>
      <c r="F59" s="27" t="str">
        <f aca="false">IF(Clubs!$A$9="","",COUNTIFS(Roster!$A$2:$A$301,Clubs!$A$9,Roster!$B$2:$B$301,"Fri",Roster!$K$2:$K$301,"GAP"))</f>
        <v/>
      </c>
      <c r="G59" s="27" t="str">
        <f aca="false">IF(Clubs!$A$9="","",COUNTIFS(Roster!$A$2:$A$301,Clubs!$A$9,Roster!$B$2:$B$301,"Sat",Roster!$K$2:$K$301,"GAP"))</f>
        <v/>
      </c>
      <c r="H59" s="27" t="str">
        <f aca="false">IF(Clubs!$A$9="","",COUNTIFS(Roster!$A$2:$A$301,Clubs!$A$9,Roster!$B$2:$B$301,"Sun",Roster!$K$2:$K$301,"GAP"))</f>
        <v/>
      </c>
      <c r="I59" s="27" t="str">
        <f aca="false">IF(Clubs!$A$9="","",SUM(B59:H59))</f>
        <v/>
      </c>
      <c r="J59" s="27"/>
      <c r="K59" s="27"/>
    </row>
    <row r="61" customFormat="false" ht="15" hidden="false" customHeight="false" outlineLevel="0" collapsed="false">
      <c r="A61" s="5" t="str">
        <f aca="false">IF(Clubs!$A$10="","",Clubs!$A$10)</f>
        <v/>
      </c>
    </row>
    <row r="62" customFormat="false" ht="30" hidden="false" customHeight="true" outlineLevel="0" collapsed="false">
      <c r="A62" s="12" t="s">
        <v>71</v>
      </c>
      <c r="B62" s="12" t="s">
        <v>49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60</v>
      </c>
      <c r="H62" s="12" t="s">
        <v>62</v>
      </c>
      <c r="I62" s="12" t="s">
        <v>72</v>
      </c>
      <c r="J62" s="12" t="s">
        <v>73</v>
      </c>
      <c r="K62" s="12" t="s">
        <v>74</v>
      </c>
    </row>
    <row r="63" customFormat="false" ht="15" hidden="false" customHeight="false" outlineLevel="0" collapsed="false">
      <c r="A63" s="24" t="s">
        <v>75</v>
      </c>
      <c r="B63" s="25" t="str">
        <f aca="false">IF(Clubs!$A$10="","",SUMIFS(Roster!$J$2:$J$301,Roster!$A$2:$A$301,Clubs!$A$10,Roster!$B$2:$B$301,"Mon"))</f>
        <v/>
      </c>
      <c r="C63" s="25" t="str">
        <f aca="false">IF(Clubs!$A$10="","",SUMIFS(Roster!$J$2:$J$301,Roster!$A$2:$A$301,Clubs!$A$10,Roster!$B$2:$B$301,"Tue"))</f>
        <v/>
      </c>
      <c r="D63" s="25" t="str">
        <f aca="false">IF(Clubs!$A$10="","",SUMIFS(Roster!$J$2:$J$301,Roster!$A$2:$A$301,Clubs!$A$10,Roster!$B$2:$B$301,"Wed"))</f>
        <v/>
      </c>
      <c r="E63" s="25" t="str">
        <f aca="false">IF(Clubs!$A$10="","",SUMIFS(Roster!$J$2:$J$301,Roster!$A$2:$A$301,Clubs!$A$10,Roster!$B$2:$B$301,"Thu"))</f>
        <v/>
      </c>
      <c r="F63" s="25" t="str">
        <f aca="false">IF(Clubs!$A$10="","",SUMIFS(Roster!$J$2:$J$301,Roster!$A$2:$A$301,Clubs!$A$10,Roster!$B$2:$B$301,"Fri"))</f>
        <v/>
      </c>
      <c r="G63" s="25" t="str">
        <f aca="false">IF(Clubs!$A$10="","",SUMIFS(Roster!$J$2:$J$301,Roster!$A$2:$A$301,Clubs!$A$10,Roster!$B$2:$B$301,"Sat"))</f>
        <v/>
      </c>
      <c r="H63" s="25" t="str">
        <f aca="false">IF(Clubs!$A$10="","",SUMIFS(Roster!$J$2:$J$301,Roster!$A$2:$A$301,Clubs!$A$10,Roster!$B$2:$B$301,"Sun"))</f>
        <v/>
      </c>
      <c r="I63" s="25" t="str">
        <f aca="false">IF(Clubs!$A$10="","",SUM(B63:H63))</f>
        <v/>
      </c>
      <c r="J63" s="25" t="str">
        <f aca="false">IF(Clubs!$A$10="","",Clubs!$F$10)</f>
        <v/>
      </c>
      <c r="K63" s="25" t="str">
        <f aca="false">IF(OR(Clubs!$A$10="",J63=""),"",I63-J63)</f>
        <v/>
      </c>
    </row>
    <row r="64" customFormat="false" ht="15" hidden="false" customHeight="false" outlineLevel="0" collapsed="false">
      <c r="A64" s="24" t="s">
        <v>76</v>
      </c>
      <c r="B64" s="26" t="str">
        <f aca="false">IF(Clubs!$A$10="","",IF(Clubs!$B$10="",IF(COUNTIFS(Roster!$A$2:$A$301,Clubs!$A$10,Roster!$B$2:$B$301,"Mon")=0,"Unstaffed","Set times"),IF(COUNTIFS(Roster!$A$2:$A$301,Clubs!$A$10,Roster!$B$2:$B$301,"Mon")=0,"GAP",IF(COUNTIFS(Roster!$A$2:$A$301,Clubs!$A$10,Roster!$B$2:$B$301,"Mon",Roster!$F$2:$F$301,"&lt;="&amp;Clubs!$B$10)&gt;0,"Yes","GAP"))))</f>
        <v/>
      </c>
      <c r="C64" s="26" t="str">
        <f aca="false">IF(Clubs!$A$10="","",IF(Clubs!$B$10="",IF(COUNTIFS(Roster!$A$2:$A$301,Clubs!$A$10,Roster!$B$2:$B$301,"Tue")=0,"Unstaffed","Set times"),IF(COUNTIFS(Roster!$A$2:$A$301,Clubs!$A$10,Roster!$B$2:$B$301,"Tue")=0,"GAP",IF(COUNTIFS(Roster!$A$2:$A$301,Clubs!$A$10,Roster!$B$2:$B$301,"Tue",Roster!$F$2:$F$301,"&lt;="&amp;Clubs!$B$10)&gt;0,"Yes","GAP"))))</f>
        <v/>
      </c>
      <c r="D64" s="26" t="str">
        <f aca="false">IF(Clubs!$A$10="","",IF(Clubs!$B$10="",IF(COUNTIFS(Roster!$A$2:$A$301,Clubs!$A$10,Roster!$B$2:$B$301,"Wed")=0,"Unstaffed","Set times"),IF(COUNTIFS(Roster!$A$2:$A$301,Clubs!$A$10,Roster!$B$2:$B$301,"Wed")=0,"GAP",IF(COUNTIFS(Roster!$A$2:$A$301,Clubs!$A$10,Roster!$B$2:$B$301,"Wed",Roster!$F$2:$F$301,"&lt;="&amp;Clubs!$B$10)&gt;0,"Yes","GAP"))))</f>
        <v/>
      </c>
      <c r="E64" s="26" t="str">
        <f aca="false">IF(Clubs!$A$10="","",IF(Clubs!$B$10="",IF(COUNTIFS(Roster!$A$2:$A$301,Clubs!$A$10,Roster!$B$2:$B$301,"Thu")=0,"Unstaffed","Set times"),IF(COUNTIFS(Roster!$A$2:$A$301,Clubs!$A$10,Roster!$B$2:$B$301,"Thu")=0,"GAP",IF(COUNTIFS(Roster!$A$2:$A$301,Clubs!$A$10,Roster!$B$2:$B$301,"Thu",Roster!$F$2:$F$301,"&lt;="&amp;Clubs!$B$10)&gt;0,"Yes","GAP"))))</f>
        <v/>
      </c>
      <c r="F64" s="26" t="str">
        <f aca="false">IF(Clubs!$A$10="","",IF(Clubs!$B$10="",IF(COUNTIFS(Roster!$A$2:$A$301,Clubs!$A$10,Roster!$B$2:$B$301,"Fri")=0,"Unstaffed","Set times"),IF(COUNTIFS(Roster!$A$2:$A$301,Clubs!$A$10,Roster!$B$2:$B$301,"Fri")=0,"GAP",IF(COUNTIFS(Roster!$A$2:$A$301,Clubs!$A$10,Roster!$B$2:$B$301,"Fri",Roster!$F$2:$F$301,"&lt;="&amp;Clubs!$B$10)&gt;0,"Yes","GAP"))))</f>
        <v/>
      </c>
      <c r="G64" s="26" t="str">
        <f aca="false">IF(Clubs!$A$10="","",IF(Clubs!$D$10="",IF(COUNTIFS(Roster!$A$2:$A$301,Clubs!$A$10,Roster!$B$2:$B$301,"Sat")=0,"Unstaffed","Set times"),IF(COUNTIFS(Roster!$A$2:$A$301,Clubs!$A$10,Roster!$B$2:$B$301,"Sat")=0,"GAP",IF(COUNTIFS(Roster!$A$2:$A$301,Clubs!$A$10,Roster!$B$2:$B$301,"Sat",Roster!$F$2:$F$301,"&lt;="&amp;Clubs!$D$10)&gt;0,"Yes","GAP"))))</f>
        <v/>
      </c>
      <c r="H64" s="26" t="str">
        <f aca="false">IF(Clubs!$A$10="","",IF(Clubs!$D$10="",IF(COUNTIFS(Roster!$A$2:$A$301,Clubs!$A$10,Roster!$B$2:$B$301,"Sun")=0,"Unstaffed","Set times"),IF(COUNTIFS(Roster!$A$2:$A$301,Clubs!$A$10,Roster!$B$2:$B$301,"Sun")=0,"GAP",IF(COUNTIFS(Roster!$A$2:$A$301,Clubs!$A$10,Roster!$B$2:$B$301,"Sun",Roster!$F$2:$F$301,"&lt;="&amp;Clubs!$D$10)&gt;0,"Yes","GAP"))))</f>
        <v/>
      </c>
      <c r="I64" s="26"/>
      <c r="J64" s="26"/>
      <c r="K64" s="26"/>
    </row>
    <row r="65" customFormat="false" ht="15" hidden="false" customHeight="false" outlineLevel="0" collapsed="false">
      <c r="A65" s="24" t="s">
        <v>77</v>
      </c>
      <c r="B65" s="26" t="str">
        <f aca="false">IF(Clubs!$A$10="","",IF(Clubs!$C$10="",IF(COUNTIFS(Roster!$A$2:$A$301,Clubs!$A$10,Roster!$B$2:$B$301,"Mon")=0,"Unstaffed","Set times"),IF(COUNTIFS(Roster!$A$2:$A$301,Clubs!$A$10,Roster!$B$2:$B$301,"Mon")=0,"GAP",IF(COUNTIFS(Roster!$A$2:$A$301,Clubs!$A$10,Roster!$B$2:$B$301,"Mon",Roster!$G$2:$G$301,"&gt;="&amp;Clubs!$C$10)&gt;0,"Yes","GAP"))))</f>
        <v/>
      </c>
      <c r="C65" s="26" t="str">
        <f aca="false">IF(Clubs!$A$10="","",IF(Clubs!$C$10="",IF(COUNTIFS(Roster!$A$2:$A$301,Clubs!$A$10,Roster!$B$2:$B$301,"Tue")=0,"Unstaffed","Set times"),IF(COUNTIFS(Roster!$A$2:$A$301,Clubs!$A$10,Roster!$B$2:$B$301,"Tue")=0,"GAP",IF(COUNTIFS(Roster!$A$2:$A$301,Clubs!$A$10,Roster!$B$2:$B$301,"Tue",Roster!$G$2:$G$301,"&gt;="&amp;Clubs!$C$10)&gt;0,"Yes","GAP"))))</f>
        <v/>
      </c>
      <c r="D65" s="26" t="str">
        <f aca="false">IF(Clubs!$A$10="","",IF(Clubs!$C$10="",IF(COUNTIFS(Roster!$A$2:$A$301,Clubs!$A$10,Roster!$B$2:$B$301,"Wed")=0,"Unstaffed","Set times"),IF(COUNTIFS(Roster!$A$2:$A$301,Clubs!$A$10,Roster!$B$2:$B$301,"Wed")=0,"GAP",IF(COUNTIFS(Roster!$A$2:$A$301,Clubs!$A$10,Roster!$B$2:$B$301,"Wed",Roster!$G$2:$G$301,"&gt;="&amp;Clubs!$C$10)&gt;0,"Yes","GAP"))))</f>
        <v/>
      </c>
      <c r="E65" s="26" t="str">
        <f aca="false">IF(Clubs!$A$10="","",IF(Clubs!$C$10="",IF(COUNTIFS(Roster!$A$2:$A$301,Clubs!$A$10,Roster!$B$2:$B$301,"Thu")=0,"Unstaffed","Set times"),IF(COUNTIFS(Roster!$A$2:$A$301,Clubs!$A$10,Roster!$B$2:$B$301,"Thu")=0,"GAP",IF(COUNTIFS(Roster!$A$2:$A$301,Clubs!$A$10,Roster!$B$2:$B$301,"Thu",Roster!$G$2:$G$301,"&gt;="&amp;Clubs!$C$10)&gt;0,"Yes","GAP"))))</f>
        <v/>
      </c>
      <c r="F65" s="26" t="str">
        <f aca="false">IF(Clubs!$A$10="","",IF(Clubs!$C$10="",IF(COUNTIFS(Roster!$A$2:$A$301,Clubs!$A$10,Roster!$B$2:$B$301,"Fri")=0,"Unstaffed","Set times"),IF(COUNTIFS(Roster!$A$2:$A$301,Clubs!$A$10,Roster!$B$2:$B$301,"Fri")=0,"GAP",IF(COUNTIFS(Roster!$A$2:$A$301,Clubs!$A$10,Roster!$B$2:$B$301,"Fri",Roster!$G$2:$G$301,"&gt;="&amp;Clubs!$C$10)&gt;0,"Yes","GAP"))))</f>
        <v/>
      </c>
      <c r="G65" s="26" t="str">
        <f aca="false">IF(Clubs!$A$10="","",IF(Clubs!$E$10="",IF(COUNTIFS(Roster!$A$2:$A$301,Clubs!$A$10,Roster!$B$2:$B$301,"Sat")=0,"Unstaffed","Set times"),IF(COUNTIFS(Roster!$A$2:$A$301,Clubs!$A$10,Roster!$B$2:$B$301,"Sat")=0,"GAP",IF(COUNTIFS(Roster!$A$2:$A$301,Clubs!$A$10,Roster!$B$2:$B$301,"Sat",Roster!$G$2:$G$301,"&gt;="&amp;Clubs!$E$10)&gt;0,"Yes","GAP"))))</f>
        <v/>
      </c>
      <c r="H65" s="26" t="str">
        <f aca="false">IF(Clubs!$A$10="","",IF(Clubs!$E$10="",IF(COUNTIFS(Roster!$A$2:$A$301,Clubs!$A$10,Roster!$B$2:$B$301,"Sun")=0,"Unstaffed","Set times"),IF(COUNTIFS(Roster!$A$2:$A$301,Clubs!$A$10,Roster!$B$2:$B$301,"Sun")=0,"GAP",IF(COUNTIFS(Roster!$A$2:$A$301,Clubs!$A$10,Roster!$B$2:$B$301,"Sun",Roster!$G$2:$G$301,"&gt;="&amp;Clubs!$E$10)&gt;0,"Yes","GAP"))))</f>
        <v/>
      </c>
      <c r="I65" s="26"/>
      <c r="J65" s="26"/>
      <c r="K65" s="26"/>
    </row>
    <row r="66" customFormat="false" ht="15" hidden="false" customHeight="false" outlineLevel="0" collapsed="false">
      <c r="A66" s="24" t="s">
        <v>78</v>
      </c>
      <c r="B66" s="27" t="str">
        <f aca="false">IF(Clubs!$A$10="","",COUNTIFS(Roster!$A$2:$A$301,Clubs!$A$10,Roster!$B$2:$B$301,"Mon",Roster!$K$2:$K$301,"GAP"))</f>
        <v/>
      </c>
      <c r="C66" s="27" t="str">
        <f aca="false">IF(Clubs!$A$10="","",COUNTIFS(Roster!$A$2:$A$301,Clubs!$A$10,Roster!$B$2:$B$301,"Tue",Roster!$K$2:$K$301,"GAP"))</f>
        <v/>
      </c>
      <c r="D66" s="27" t="str">
        <f aca="false">IF(Clubs!$A$10="","",COUNTIFS(Roster!$A$2:$A$301,Clubs!$A$10,Roster!$B$2:$B$301,"Wed",Roster!$K$2:$K$301,"GAP"))</f>
        <v/>
      </c>
      <c r="E66" s="27" t="str">
        <f aca="false">IF(Clubs!$A$10="","",COUNTIFS(Roster!$A$2:$A$301,Clubs!$A$10,Roster!$B$2:$B$301,"Thu",Roster!$K$2:$K$301,"GAP"))</f>
        <v/>
      </c>
      <c r="F66" s="27" t="str">
        <f aca="false">IF(Clubs!$A$10="","",COUNTIFS(Roster!$A$2:$A$301,Clubs!$A$10,Roster!$B$2:$B$301,"Fri",Roster!$K$2:$K$301,"GAP"))</f>
        <v/>
      </c>
      <c r="G66" s="27" t="str">
        <f aca="false">IF(Clubs!$A$10="","",COUNTIFS(Roster!$A$2:$A$301,Clubs!$A$10,Roster!$B$2:$B$301,"Sat",Roster!$K$2:$K$301,"GAP"))</f>
        <v/>
      </c>
      <c r="H66" s="27" t="str">
        <f aca="false">IF(Clubs!$A$10="","",COUNTIFS(Roster!$A$2:$A$301,Clubs!$A$10,Roster!$B$2:$B$301,"Sun",Roster!$K$2:$K$301,"GAP"))</f>
        <v/>
      </c>
      <c r="I66" s="27" t="str">
        <f aca="false">IF(Clubs!$A$10="","",SUM(B66:H66))</f>
        <v/>
      </c>
      <c r="J66" s="27"/>
      <c r="K66" s="27"/>
    </row>
    <row r="68" customFormat="false" ht="15" hidden="false" customHeight="false" outlineLevel="0" collapsed="false">
      <c r="A68" s="5" t="str">
        <f aca="false">IF(Clubs!$A$11="","",Clubs!$A$11)</f>
        <v/>
      </c>
    </row>
    <row r="69" customFormat="false" ht="30" hidden="false" customHeight="true" outlineLevel="0" collapsed="false">
      <c r="A69" s="12" t="s">
        <v>71</v>
      </c>
      <c r="B69" s="12" t="s">
        <v>49</v>
      </c>
      <c r="C69" s="12" t="s">
        <v>54</v>
      </c>
      <c r="D69" s="12" t="s">
        <v>55</v>
      </c>
      <c r="E69" s="12" t="s">
        <v>56</v>
      </c>
      <c r="F69" s="12" t="s">
        <v>57</v>
      </c>
      <c r="G69" s="12" t="s">
        <v>60</v>
      </c>
      <c r="H69" s="12" t="s">
        <v>62</v>
      </c>
      <c r="I69" s="12" t="s">
        <v>72</v>
      </c>
      <c r="J69" s="12" t="s">
        <v>73</v>
      </c>
      <c r="K69" s="12" t="s">
        <v>74</v>
      </c>
    </row>
    <row r="70" customFormat="false" ht="15" hidden="false" customHeight="false" outlineLevel="0" collapsed="false">
      <c r="A70" s="24" t="s">
        <v>75</v>
      </c>
      <c r="B70" s="25" t="str">
        <f aca="false">IF(Clubs!$A$11="","",SUMIFS(Roster!$J$2:$J$301,Roster!$A$2:$A$301,Clubs!$A$11,Roster!$B$2:$B$301,"Mon"))</f>
        <v/>
      </c>
      <c r="C70" s="25" t="str">
        <f aca="false">IF(Clubs!$A$11="","",SUMIFS(Roster!$J$2:$J$301,Roster!$A$2:$A$301,Clubs!$A$11,Roster!$B$2:$B$301,"Tue"))</f>
        <v/>
      </c>
      <c r="D70" s="25" t="str">
        <f aca="false">IF(Clubs!$A$11="","",SUMIFS(Roster!$J$2:$J$301,Roster!$A$2:$A$301,Clubs!$A$11,Roster!$B$2:$B$301,"Wed"))</f>
        <v/>
      </c>
      <c r="E70" s="25" t="str">
        <f aca="false">IF(Clubs!$A$11="","",SUMIFS(Roster!$J$2:$J$301,Roster!$A$2:$A$301,Clubs!$A$11,Roster!$B$2:$B$301,"Thu"))</f>
        <v/>
      </c>
      <c r="F70" s="25" t="str">
        <f aca="false">IF(Clubs!$A$11="","",SUMIFS(Roster!$J$2:$J$301,Roster!$A$2:$A$301,Clubs!$A$11,Roster!$B$2:$B$301,"Fri"))</f>
        <v/>
      </c>
      <c r="G70" s="25" t="str">
        <f aca="false">IF(Clubs!$A$11="","",SUMIFS(Roster!$J$2:$J$301,Roster!$A$2:$A$301,Clubs!$A$11,Roster!$B$2:$B$301,"Sat"))</f>
        <v/>
      </c>
      <c r="H70" s="25" t="str">
        <f aca="false">IF(Clubs!$A$11="","",SUMIFS(Roster!$J$2:$J$301,Roster!$A$2:$A$301,Clubs!$A$11,Roster!$B$2:$B$301,"Sun"))</f>
        <v/>
      </c>
      <c r="I70" s="25" t="str">
        <f aca="false">IF(Clubs!$A$11="","",SUM(B70:H70))</f>
        <v/>
      </c>
      <c r="J70" s="25" t="str">
        <f aca="false">IF(Clubs!$A$11="","",Clubs!$F$11)</f>
        <v/>
      </c>
      <c r="K70" s="25" t="str">
        <f aca="false">IF(OR(Clubs!$A$11="",J70=""),"",I70-J70)</f>
        <v/>
      </c>
    </row>
    <row r="71" customFormat="false" ht="15" hidden="false" customHeight="false" outlineLevel="0" collapsed="false">
      <c r="A71" s="24" t="s">
        <v>76</v>
      </c>
      <c r="B71" s="26" t="str">
        <f aca="false">IF(Clubs!$A$11="","",IF(Clubs!$B$11="",IF(COUNTIFS(Roster!$A$2:$A$301,Clubs!$A$11,Roster!$B$2:$B$301,"Mon")=0,"Unstaffed","Set times"),IF(COUNTIFS(Roster!$A$2:$A$301,Clubs!$A$11,Roster!$B$2:$B$301,"Mon")=0,"GAP",IF(COUNTIFS(Roster!$A$2:$A$301,Clubs!$A$11,Roster!$B$2:$B$301,"Mon",Roster!$F$2:$F$301,"&lt;="&amp;Clubs!$B$11)&gt;0,"Yes","GAP"))))</f>
        <v/>
      </c>
      <c r="C71" s="26" t="str">
        <f aca="false">IF(Clubs!$A$11="","",IF(Clubs!$B$11="",IF(COUNTIFS(Roster!$A$2:$A$301,Clubs!$A$11,Roster!$B$2:$B$301,"Tue")=0,"Unstaffed","Set times"),IF(COUNTIFS(Roster!$A$2:$A$301,Clubs!$A$11,Roster!$B$2:$B$301,"Tue")=0,"GAP",IF(COUNTIFS(Roster!$A$2:$A$301,Clubs!$A$11,Roster!$B$2:$B$301,"Tue",Roster!$F$2:$F$301,"&lt;="&amp;Clubs!$B$11)&gt;0,"Yes","GAP"))))</f>
        <v/>
      </c>
      <c r="D71" s="26" t="str">
        <f aca="false">IF(Clubs!$A$11="","",IF(Clubs!$B$11="",IF(COUNTIFS(Roster!$A$2:$A$301,Clubs!$A$11,Roster!$B$2:$B$301,"Wed")=0,"Unstaffed","Set times"),IF(COUNTIFS(Roster!$A$2:$A$301,Clubs!$A$11,Roster!$B$2:$B$301,"Wed")=0,"GAP",IF(COUNTIFS(Roster!$A$2:$A$301,Clubs!$A$11,Roster!$B$2:$B$301,"Wed",Roster!$F$2:$F$301,"&lt;="&amp;Clubs!$B$11)&gt;0,"Yes","GAP"))))</f>
        <v/>
      </c>
      <c r="E71" s="26" t="str">
        <f aca="false">IF(Clubs!$A$11="","",IF(Clubs!$B$11="",IF(COUNTIFS(Roster!$A$2:$A$301,Clubs!$A$11,Roster!$B$2:$B$301,"Thu")=0,"Unstaffed","Set times"),IF(COUNTIFS(Roster!$A$2:$A$301,Clubs!$A$11,Roster!$B$2:$B$301,"Thu")=0,"GAP",IF(COUNTIFS(Roster!$A$2:$A$301,Clubs!$A$11,Roster!$B$2:$B$301,"Thu",Roster!$F$2:$F$301,"&lt;="&amp;Clubs!$B$11)&gt;0,"Yes","GAP"))))</f>
        <v/>
      </c>
      <c r="F71" s="26" t="str">
        <f aca="false">IF(Clubs!$A$11="","",IF(Clubs!$B$11="",IF(COUNTIFS(Roster!$A$2:$A$301,Clubs!$A$11,Roster!$B$2:$B$301,"Fri")=0,"Unstaffed","Set times"),IF(COUNTIFS(Roster!$A$2:$A$301,Clubs!$A$11,Roster!$B$2:$B$301,"Fri")=0,"GAP",IF(COUNTIFS(Roster!$A$2:$A$301,Clubs!$A$11,Roster!$B$2:$B$301,"Fri",Roster!$F$2:$F$301,"&lt;="&amp;Clubs!$B$11)&gt;0,"Yes","GAP"))))</f>
        <v/>
      </c>
      <c r="G71" s="26" t="str">
        <f aca="false">IF(Clubs!$A$11="","",IF(Clubs!$D$11="",IF(COUNTIFS(Roster!$A$2:$A$301,Clubs!$A$11,Roster!$B$2:$B$301,"Sat")=0,"Unstaffed","Set times"),IF(COUNTIFS(Roster!$A$2:$A$301,Clubs!$A$11,Roster!$B$2:$B$301,"Sat")=0,"GAP",IF(COUNTIFS(Roster!$A$2:$A$301,Clubs!$A$11,Roster!$B$2:$B$301,"Sat",Roster!$F$2:$F$301,"&lt;="&amp;Clubs!$D$11)&gt;0,"Yes","GAP"))))</f>
        <v/>
      </c>
      <c r="H71" s="26" t="str">
        <f aca="false">IF(Clubs!$A$11="","",IF(Clubs!$D$11="",IF(COUNTIFS(Roster!$A$2:$A$301,Clubs!$A$11,Roster!$B$2:$B$301,"Sun")=0,"Unstaffed","Set times"),IF(COUNTIFS(Roster!$A$2:$A$301,Clubs!$A$11,Roster!$B$2:$B$301,"Sun")=0,"GAP",IF(COUNTIFS(Roster!$A$2:$A$301,Clubs!$A$11,Roster!$B$2:$B$301,"Sun",Roster!$F$2:$F$301,"&lt;="&amp;Clubs!$D$11)&gt;0,"Yes","GAP"))))</f>
        <v/>
      </c>
      <c r="I71" s="26"/>
      <c r="J71" s="26"/>
      <c r="K71" s="26"/>
    </row>
    <row r="72" customFormat="false" ht="15" hidden="false" customHeight="false" outlineLevel="0" collapsed="false">
      <c r="A72" s="24" t="s">
        <v>77</v>
      </c>
      <c r="B72" s="26" t="str">
        <f aca="false">IF(Clubs!$A$11="","",IF(Clubs!$C$11="",IF(COUNTIFS(Roster!$A$2:$A$301,Clubs!$A$11,Roster!$B$2:$B$301,"Mon")=0,"Unstaffed","Set times"),IF(COUNTIFS(Roster!$A$2:$A$301,Clubs!$A$11,Roster!$B$2:$B$301,"Mon")=0,"GAP",IF(COUNTIFS(Roster!$A$2:$A$301,Clubs!$A$11,Roster!$B$2:$B$301,"Mon",Roster!$G$2:$G$301,"&gt;="&amp;Clubs!$C$11)&gt;0,"Yes","GAP"))))</f>
        <v/>
      </c>
      <c r="C72" s="26" t="str">
        <f aca="false">IF(Clubs!$A$11="","",IF(Clubs!$C$11="",IF(COUNTIFS(Roster!$A$2:$A$301,Clubs!$A$11,Roster!$B$2:$B$301,"Tue")=0,"Unstaffed","Set times"),IF(COUNTIFS(Roster!$A$2:$A$301,Clubs!$A$11,Roster!$B$2:$B$301,"Tue")=0,"GAP",IF(COUNTIFS(Roster!$A$2:$A$301,Clubs!$A$11,Roster!$B$2:$B$301,"Tue",Roster!$G$2:$G$301,"&gt;="&amp;Clubs!$C$11)&gt;0,"Yes","GAP"))))</f>
        <v/>
      </c>
      <c r="D72" s="26" t="str">
        <f aca="false">IF(Clubs!$A$11="","",IF(Clubs!$C$11="",IF(COUNTIFS(Roster!$A$2:$A$301,Clubs!$A$11,Roster!$B$2:$B$301,"Wed")=0,"Unstaffed","Set times"),IF(COUNTIFS(Roster!$A$2:$A$301,Clubs!$A$11,Roster!$B$2:$B$301,"Wed")=0,"GAP",IF(COUNTIFS(Roster!$A$2:$A$301,Clubs!$A$11,Roster!$B$2:$B$301,"Wed",Roster!$G$2:$G$301,"&gt;="&amp;Clubs!$C$11)&gt;0,"Yes","GAP"))))</f>
        <v/>
      </c>
      <c r="E72" s="26" t="str">
        <f aca="false">IF(Clubs!$A$11="","",IF(Clubs!$C$11="",IF(COUNTIFS(Roster!$A$2:$A$301,Clubs!$A$11,Roster!$B$2:$B$301,"Thu")=0,"Unstaffed","Set times"),IF(COUNTIFS(Roster!$A$2:$A$301,Clubs!$A$11,Roster!$B$2:$B$301,"Thu")=0,"GAP",IF(COUNTIFS(Roster!$A$2:$A$301,Clubs!$A$11,Roster!$B$2:$B$301,"Thu",Roster!$G$2:$G$301,"&gt;="&amp;Clubs!$C$11)&gt;0,"Yes","GAP"))))</f>
        <v/>
      </c>
      <c r="F72" s="26" t="str">
        <f aca="false">IF(Clubs!$A$11="","",IF(Clubs!$C$11="",IF(COUNTIFS(Roster!$A$2:$A$301,Clubs!$A$11,Roster!$B$2:$B$301,"Fri")=0,"Unstaffed","Set times"),IF(COUNTIFS(Roster!$A$2:$A$301,Clubs!$A$11,Roster!$B$2:$B$301,"Fri")=0,"GAP",IF(COUNTIFS(Roster!$A$2:$A$301,Clubs!$A$11,Roster!$B$2:$B$301,"Fri",Roster!$G$2:$G$301,"&gt;="&amp;Clubs!$C$11)&gt;0,"Yes","GAP"))))</f>
        <v/>
      </c>
      <c r="G72" s="26" t="str">
        <f aca="false">IF(Clubs!$A$11="","",IF(Clubs!$E$11="",IF(COUNTIFS(Roster!$A$2:$A$301,Clubs!$A$11,Roster!$B$2:$B$301,"Sat")=0,"Unstaffed","Set times"),IF(COUNTIFS(Roster!$A$2:$A$301,Clubs!$A$11,Roster!$B$2:$B$301,"Sat")=0,"GAP",IF(COUNTIFS(Roster!$A$2:$A$301,Clubs!$A$11,Roster!$B$2:$B$301,"Sat",Roster!$G$2:$G$301,"&gt;="&amp;Clubs!$E$11)&gt;0,"Yes","GAP"))))</f>
        <v/>
      </c>
      <c r="H72" s="26" t="str">
        <f aca="false">IF(Clubs!$A$11="","",IF(Clubs!$E$11="",IF(COUNTIFS(Roster!$A$2:$A$301,Clubs!$A$11,Roster!$B$2:$B$301,"Sun")=0,"Unstaffed","Set times"),IF(COUNTIFS(Roster!$A$2:$A$301,Clubs!$A$11,Roster!$B$2:$B$301,"Sun")=0,"GAP",IF(COUNTIFS(Roster!$A$2:$A$301,Clubs!$A$11,Roster!$B$2:$B$301,"Sun",Roster!$G$2:$G$301,"&gt;="&amp;Clubs!$E$11)&gt;0,"Yes","GAP"))))</f>
        <v/>
      </c>
      <c r="I72" s="26"/>
      <c r="J72" s="26"/>
      <c r="K72" s="26"/>
    </row>
    <row r="73" customFormat="false" ht="15" hidden="false" customHeight="false" outlineLevel="0" collapsed="false">
      <c r="A73" s="24" t="s">
        <v>78</v>
      </c>
      <c r="B73" s="27" t="str">
        <f aca="false">IF(Clubs!$A$11="","",COUNTIFS(Roster!$A$2:$A$301,Clubs!$A$11,Roster!$B$2:$B$301,"Mon",Roster!$K$2:$K$301,"GAP"))</f>
        <v/>
      </c>
      <c r="C73" s="27" t="str">
        <f aca="false">IF(Clubs!$A$11="","",COUNTIFS(Roster!$A$2:$A$301,Clubs!$A$11,Roster!$B$2:$B$301,"Tue",Roster!$K$2:$K$301,"GAP"))</f>
        <v/>
      </c>
      <c r="D73" s="27" t="str">
        <f aca="false">IF(Clubs!$A$11="","",COUNTIFS(Roster!$A$2:$A$301,Clubs!$A$11,Roster!$B$2:$B$301,"Wed",Roster!$K$2:$K$301,"GAP"))</f>
        <v/>
      </c>
      <c r="E73" s="27" t="str">
        <f aca="false">IF(Clubs!$A$11="","",COUNTIFS(Roster!$A$2:$A$301,Clubs!$A$11,Roster!$B$2:$B$301,"Thu",Roster!$K$2:$K$301,"GAP"))</f>
        <v/>
      </c>
      <c r="F73" s="27" t="str">
        <f aca="false">IF(Clubs!$A$11="","",COUNTIFS(Roster!$A$2:$A$301,Clubs!$A$11,Roster!$B$2:$B$301,"Fri",Roster!$K$2:$K$301,"GAP"))</f>
        <v/>
      </c>
      <c r="G73" s="27" t="str">
        <f aca="false">IF(Clubs!$A$11="","",COUNTIFS(Roster!$A$2:$A$301,Clubs!$A$11,Roster!$B$2:$B$301,"Sat",Roster!$K$2:$K$301,"GAP"))</f>
        <v/>
      </c>
      <c r="H73" s="27" t="str">
        <f aca="false">IF(Clubs!$A$11="","",COUNTIFS(Roster!$A$2:$A$301,Clubs!$A$11,Roster!$B$2:$B$301,"Sun",Roster!$K$2:$K$301,"GAP"))</f>
        <v/>
      </c>
      <c r="I73" s="27" t="str">
        <f aca="false">IF(Clubs!$A$11="","",SUM(B73:H73))</f>
        <v/>
      </c>
      <c r="J73" s="27"/>
      <c r="K73" s="27"/>
    </row>
  </sheetData>
  <mergeCells count="1">
    <mergeCell ref="B2:C2"/>
  </mergeCells>
  <conditionalFormatting sqref="B7:K10">
    <cfRule type="expression" priority="2" aboveAverage="0" equalAverage="0" bottom="0" percent="0" rank="0" text="" dxfId="9">
      <formula>B7="GAP"</formula>
    </cfRule>
    <cfRule type="expression" priority="3" aboveAverage="0" equalAverage="0" bottom="0" percent="0" rank="0" text="" dxfId="11">
      <formula>B7="Set times"</formula>
    </cfRule>
  </conditionalFormatting>
  <conditionalFormatting sqref="B10:I10">
    <cfRule type="expression" priority="4" aboveAverage="0" equalAverage="0" bottom="0" percent="0" rank="0" text="" dxfId="9">
      <formula>AND(ISNUMBER(B10),B10&gt;0)</formula>
    </cfRule>
  </conditionalFormatting>
  <conditionalFormatting sqref="K7">
    <cfRule type="expression" priority="5" aboveAverage="0" equalAverage="0" bottom="0" percent="0" rank="0" text="" dxfId="11">
      <formula>AND(ISNUMBER(K7),K7&gt;0)</formula>
    </cfRule>
  </conditionalFormatting>
  <conditionalFormatting sqref="B14:K17">
    <cfRule type="expression" priority="6" aboveAverage="0" equalAverage="0" bottom="0" percent="0" rank="0" text="" dxfId="9">
      <formula>B14="GAP"</formula>
    </cfRule>
    <cfRule type="expression" priority="7" aboveAverage="0" equalAverage="0" bottom="0" percent="0" rank="0" text="" dxfId="11">
      <formula>B14="Set times"</formula>
    </cfRule>
  </conditionalFormatting>
  <conditionalFormatting sqref="B17:I17">
    <cfRule type="expression" priority="8" aboveAverage="0" equalAverage="0" bottom="0" percent="0" rank="0" text="" dxfId="9">
      <formula>AND(ISNUMBER(B17),B17&gt;0)</formula>
    </cfRule>
  </conditionalFormatting>
  <conditionalFormatting sqref="K14">
    <cfRule type="expression" priority="9" aboveAverage="0" equalAverage="0" bottom="0" percent="0" rank="0" text="" dxfId="11">
      <formula>AND(ISNUMBER(K14),K14&gt;0)</formula>
    </cfRule>
  </conditionalFormatting>
  <conditionalFormatting sqref="B21:K24">
    <cfRule type="expression" priority="10" aboveAverage="0" equalAverage="0" bottom="0" percent="0" rank="0" text="" dxfId="9">
      <formula>B21="GAP"</formula>
    </cfRule>
    <cfRule type="expression" priority="11" aboveAverage="0" equalAverage="0" bottom="0" percent="0" rank="0" text="" dxfId="11">
      <formula>B21="Set times"</formula>
    </cfRule>
  </conditionalFormatting>
  <conditionalFormatting sqref="B24:I24">
    <cfRule type="expression" priority="12" aboveAverage="0" equalAverage="0" bottom="0" percent="0" rank="0" text="" dxfId="9">
      <formula>AND(ISNUMBER(B24),B24&gt;0)</formula>
    </cfRule>
  </conditionalFormatting>
  <conditionalFormatting sqref="K21">
    <cfRule type="expression" priority="13" aboveAverage="0" equalAverage="0" bottom="0" percent="0" rank="0" text="" dxfId="11">
      <formula>AND(ISNUMBER(K21),K21&gt;0)</formula>
    </cfRule>
  </conditionalFormatting>
  <conditionalFormatting sqref="B28:K31">
    <cfRule type="expression" priority="14" aboveAverage="0" equalAverage="0" bottom="0" percent="0" rank="0" text="" dxfId="9">
      <formula>B28="GAP"</formula>
    </cfRule>
    <cfRule type="expression" priority="15" aboveAverage="0" equalAverage="0" bottom="0" percent="0" rank="0" text="" dxfId="11">
      <formula>B28="Set times"</formula>
    </cfRule>
  </conditionalFormatting>
  <conditionalFormatting sqref="B31:I31">
    <cfRule type="expression" priority="16" aboveAverage="0" equalAverage="0" bottom="0" percent="0" rank="0" text="" dxfId="9">
      <formula>AND(ISNUMBER(B31),B31&gt;0)</formula>
    </cfRule>
  </conditionalFormatting>
  <conditionalFormatting sqref="K28">
    <cfRule type="expression" priority="17" aboveAverage="0" equalAverage="0" bottom="0" percent="0" rank="0" text="" dxfId="11">
      <formula>AND(ISNUMBER(K28),K28&gt;0)</formula>
    </cfRule>
  </conditionalFormatting>
  <conditionalFormatting sqref="B35:K38">
    <cfRule type="expression" priority="18" aboveAverage="0" equalAverage="0" bottom="0" percent="0" rank="0" text="" dxfId="9">
      <formula>B35="GAP"</formula>
    </cfRule>
    <cfRule type="expression" priority="19" aboveAverage="0" equalAverage="0" bottom="0" percent="0" rank="0" text="" dxfId="11">
      <formula>B35="Set times"</formula>
    </cfRule>
  </conditionalFormatting>
  <conditionalFormatting sqref="B38:I38">
    <cfRule type="expression" priority="20" aboveAverage="0" equalAverage="0" bottom="0" percent="0" rank="0" text="" dxfId="9">
      <formula>AND(ISNUMBER(B38),B38&gt;0)</formula>
    </cfRule>
  </conditionalFormatting>
  <conditionalFormatting sqref="K35">
    <cfRule type="expression" priority="21" aboveAverage="0" equalAverage="0" bottom="0" percent="0" rank="0" text="" dxfId="11">
      <formula>AND(ISNUMBER(K35),K35&gt;0)</formula>
    </cfRule>
  </conditionalFormatting>
  <conditionalFormatting sqref="B42:K45">
    <cfRule type="expression" priority="22" aboveAverage="0" equalAverage="0" bottom="0" percent="0" rank="0" text="" dxfId="9">
      <formula>B42="GAP"</formula>
    </cfRule>
    <cfRule type="expression" priority="23" aboveAverage="0" equalAverage="0" bottom="0" percent="0" rank="0" text="" dxfId="11">
      <formula>B42="Set times"</formula>
    </cfRule>
  </conditionalFormatting>
  <conditionalFormatting sqref="B45:I45">
    <cfRule type="expression" priority="24" aboveAverage="0" equalAverage="0" bottom="0" percent="0" rank="0" text="" dxfId="9">
      <formula>AND(ISNUMBER(B45),B45&gt;0)</formula>
    </cfRule>
  </conditionalFormatting>
  <conditionalFormatting sqref="K42">
    <cfRule type="expression" priority="25" aboveAverage="0" equalAverage="0" bottom="0" percent="0" rank="0" text="" dxfId="11">
      <formula>AND(ISNUMBER(K42),K42&gt;0)</formula>
    </cfRule>
  </conditionalFormatting>
  <conditionalFormatting sqref="B49:K52">
    <cfRule type="expression" priority="26" aboveAverage="0" equalAverage="0" bottom="0" percent="0" rank="0" text="" dxfId="9">
      <formula>B49="GAP"</formula>
    </cfRule>
    <cfRule type="expression" priority="27" aboveAverage="0" equalAverage="0" bottom="0" percent="0" rank="0" text="" dxfId="11">
      <formula>B49="Set times"</formula>
    </cfRule>
  </conditionalFormatting>
  <conditionalFormatting sqref="B52:I52">
    <cfRule type="expression" priority="28" aboveAverage="0" equalAverage="0" bottom="0" percent="0" rank="0" text="" dxfId="9">
      <formula>AND(ISNUMBER(B52),B52&gt;0)</formula>
    </cfRule>
  </conditionalFormatting>
  <conditionalFormatting sqref="K49">
    <cfRule type="expression" priority="29" aboveAverage="0" equalAverage="0" bottom="0" percent="0" rank="0" text="" dxfId="11">
      <formula>AND(ISNUMBER(K49),K49&gt;0)</formula>
    </cfRule>
  </conditionalFormatting>
  <conditionalFormatting sqref="B56:K59">
    <cfRule type="expression" priority="30" aboveAverage="0" equalAverage="0" bottom="0" percent="0" rank="0" text="" dxfId="9">
      <formula>B56="GAP"</formula>
    </cfRule>
    <cfRule type="expression" priority="31" aboveAverage="0" equalAverage="0" bottom="0" percent="0" rank="0" text="" dxfId="11">
      <formula>B56="Set times"</formula>
    </cfRule>
  </conditionalFormatting>
  <conditionalFormatting sqref="B59:I59">
    <cfRule type="expression" priority="32" aboveAverage="0" equalAverage="0" bottom="0" percent="0" rank="0" text="" dxfId="9">
      <formula>AND(ISNUMBER(B59),B59&gt;0)</formula>
    </cfRule>
  </conditionalFormatting>
  <conditionalFormatting sqref="K56">
    <cfRule type="expression" priority="33" aboveAverage="0" equalAverage="0" bottom="0" percent="0" rank="0" text="" dxfId="11">
      <formula>AND(ISNUMBER(K56),K56&gt;0)</formula>
    </cfRule>
  </conditionalFormatting>
  <conditionalFormatting sqref="B63:K66">
    <cfRule type="expression" priority="34" aboveAverage="0" equalAverage="0" bottom="0" percent="0" rank="0" text="" dxfId="9">
      <formula>B63="GAP"</formula>
    </cfRule>
    <cfRule type="expression" priority="35" aboveAverage="0" equalAverage="0" bottom="0" percent="0" rank="0" text="" dxfId="11">
      <formula>B63="Set times"</formula>
    </cfRule>
  </conditionalFormatting>
  <conditionalFormatting sqref="B66:I66">
    <cfRule type="expression" priority="36" aboveAverage="0" equalAverage="0" bottom="0" percent="0" rank="0" text="" dxfId="9">
      <formula>AND(ISNUMBER(B66),B66&gt;0)</formula>
    </cfRule>
  </conditionalFormatting>
  <conditionalFormatting sqref="K63">
    <cfRule type="expression" priority="37" aboveAverage="0" equalAverage="0" bottom="0" percent="0" rank="0" text="" dxfId="11">
      <formula>AND(ISNUMBER(K63),K63&gt;0)</formula>
    </cfRule>
  </conditionalFormatting>
  <conditionalFormatting sqref="B70:K73">
    <cfRule type="expression" priority="38" aboveAverage="0" equalAverage="0" bottom="0" percent="0" rank="0" text="" dxfId="9">
      <formula>B70="GAP"</formula>
    </cfRule>
    <cfRule type="expression" priority="39" aboveAverage="0" equalAverage="0" bottom="0" percent="0" rank="0" text="" dxfId="11">
      <formula>B70="Set times"</formula>
    </cfRule>
  </conditionalFormatting>
  <conditionalFormatting sqref="B73:I73">
    <cfRule type="expression" priority="40" aboveAverage="0" equalAverage="0" bottom="0" percent="0" rank="0" text="" dxfId="9">
      <formula>AND(ISNUMBER(B73),B73&gt;0)</formula>
    </cfRule>
  </conditionalFormatting>
  <conditionalFormatting sqref="K70">
    <cfRule type="expression" priority="41" aboveAverage="0" equalAverage="0" bottom="0" percent="0" rank="0" text="" dxfId="11">
      <formula>AND(ISNUMBER(K70),K70&gt;0)</formula>
    </cfRule>
  </conditionalFormatting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staff roster | clubpilot.au/resources&amp;RPage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48E"/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3" min="3" style="1" width="24"/>
    <col collapsed="false" customWidth="true" hidden="false" outlineLevel="0" max="5" min="5" style="1" width="16"/>
    <col collapsed="false" customWidth="true" hidden="false" outlineLevel="0" max="7" min="7" style="1" width="30"/>
    <col collapsed="false" customWidth="true" hidden="false" outlineLevel="0" max="8" min="8" style="1" width="14"/>
  </cols>
  <sheetData>
    <row r="1" customFormat="false" ht="31.5" hidden="false" customHeight="true" outlineLevel="0" collapsed="false">
      <c r="A1" s="28" t="s">
        <v>37</v>
      </c>
      <c r="C1" s="28" t="s">
        <v>40</v>
      </c>
      <c r="E1" s="28" t="s">
        <v>79</v>
      </c>
      <c r="G1" s="29" t="s">
        <v>80</v>
      </c>
      <c r="H1" s="29" t="s">
        <v>81</v>
      </c>
    </row>
    <row r="2" customFormat="false" ht="15" hidden="false" customHeight="false" outlineLevel="0" collapsed="false">
      <c r="A2" s="30" t="s">
        <v>49</v>
      </c>
      <c r="C2" s="30" t="s">
        <v>82</v>
      </c>
      <c r="E2" s="30" t="s">
        <v>83</v>
      </c>
      <c r="G2" s="31" t="s">
        <v>84</v>
      </c>
      <c r="H2" s="32" t="n">
        <v>46321</v>
      </c>
    </row>
    <row r="3" customFormat="false" ht="15" hidden="false" customHeight="false" outlineLevel="0" collapsed="false">
      <c r="A3" s="30" t="s">
        <v>54</v>
      </c>
      <c r="C3" s="30" t="s">
        <v>85</v>
      </c>
      <c r="E3" s="30" t="s">
        <v>86</v>
      </c>
      <c r="G3" s="31" t="s">
        <v>87</v>
      </c>
      <c r="H3" s="33" t="n">
        <v>60</v>
      </c>
    </row>
    <row r="4" customFormat="false" ht="15" hidden="false" customHeight="false" outlineLevel="0" collapsed="false">
      <c r="A4" s="30" t="s">
        <v>55</v>
      </c>
      <c r="C4" s="30" t="s">
        <v>88</v>
      </c>
      <c r="E4" s="30" t="s">
        <v>89</v>
      </c>
    </row>
    <row r="5" customFormat="false" ht="15" hidden="false" customHeight="true" outlineLevel="0" collapsed="false">
      <c r="A5" s="30" t="s">
        <v>56</v>
      </c>
      <c r="C5" s="30" t="s">
        <v>90</v>
      </c>
      <c r="E5" s="30"/>
      <c r="G5" s="34" t="s">
        <v>91</v>
      </c>
      <c r="H5" s="34"/>
    </row>
    <row r="6" customFormat="false" ht="15" hidden="false" customHeight="false" outlineLevel="0" collapsed="false">
      <c r="A6" s="30" t="s">
        <v>57</v>
      </c>
      <c r="C6" s="30" t="s">
        <v>92</v>
      </c>
      <c r="E6" s="30"/>
      <c r="G6" s="34"/>
      <c r="H6" s="34"/>
    </row>
    <row r="7" customFormat="false" ht="15" hidden="false" customHeight="false" outlineLevel="0" collapsed="false">
      <c r="A7" s="30" t="s">
        <v>60</v>
      </c>
      <c r="C7" s="30" t="s">
        <v>93</v>
      </c>
      <c r="E7" s="30"/>
      <c r="G7" s="34"/>
      <c r="H7" s="34"/>
    </row>
    <row r="8" customFormat="false" ht="15" hidden="false" customHeight="false" outlineLevel="0" collapsed="false">
      <c r="A8" s="30" t="s">
        <v>62</v>
      </c>
      <c r="C8" s="30"/>
      <c r="E8" s="30"/>
      <c r="G8" s="34"/>
      <c r="H8" s="34"/>
    </row>
    <row r="9" customFormat="false" ht="15" hidden="false" customHeight="false" outlineLevel="0" collapsed="false">
      <c r="A9" s="30"/>
      <c r="C9" s="30"/>
      <c r="E9" s="30"/>
      <c r="G9" s="34"/>
      <c r="H9" s="34"/>
    </row>
    <row r="10" customFormat="false" ht="15" hidden="false" customHeight="false" outlineLevel="0" collapsed="false">
      <c r="A10" s="30"/>
      <c r="C10" s="30"/>
      <c r="E10" s="30"/>
      <c r="G10" s="34"/>
      <c r="H10" s="34"/>
    </row>
    <row r="11" customFormat="false" ht="15" hidden="false" customHeight="false" outlineLevel="0" collapsed="false">
      <c r="A11" s="30"/>
      <c r="C11" s="30"/>
      <c r="E11" s="30"/>
    </row>
    <row r="12" customFormat="false" ht="15" hidden="false" customHeight="false" outlineLevel="0" collapsed="false">
      <c r="A12" s="30"/>
      <c r="C12" s="30"/>
      <c r="E12" s="30"/>
    </row>
    <row r="13" customFormat="false" ht="15" hidden="false" customHeight="false" outlineLevel="0" collapsed="false">
      <c r="A13" s="30"/>
      <c r="C13" s="30"/>
      <c r="E13" s="30"/>
    </row>
    <row r="14" customFormat="false" ht="15" hidden="false" customHeight="false" outlineLevel="0" collapsed="false">
      <c r="A14" s="30"/>
      <c r="C14" s="30"/>
      <c r="E14" s="30"/>
    </row>
    <row r="15" customFormat="false" ht="15" hidden="false" customHeight="false" outlineLevel="0" collapsed="false">
      <c r="A15" s="30"/>
      <c r="C15" s="30"/>
      <c r="E15" s="30"/>
    </row>
    <row r="16" customFormat="false" ht="15" hidden="false" customHeight="false" outlineLevel="0" collapsed="false">
      <c r="A16" s="30"/>
      <c r="C16" s="30"/>
      <c r="E16" s="30"/>
    </row>
    <row r="17" customFormat="false" ht="15" hidden="false" customHeight="false" outlineLevel="0" collapsed="false">
      <c r="A17" s="30"/>
      <c r="C17" s="30"/>
      <c r="E17" s="30"/>
    </row>
    <row r="18" customFormat="false" ht="15" hidden="false" customHeight="false" outlineLevel="0" collapsed="false">
      <c r="A18" s="30"/>
      <c r="C18" s="30"/>
      <c r="E18" s="30"/>
    </row>
    <row r="19" customFormat="false" ht="15" hidden="false" customHeight="false" outlineLevel="0" collapsed="false">
      <c r="A19" s="30"/>
      <c r="C19" s="30"/>
      <c r="E19" s="30"/>
    </row>
    <row r="20" customFormat="false" ht="15" hidden="false" customHeight="false" outlineLevel="0" collapsed="false">
      <c r="A20" s="30"/>
      <c r="C20" s="30"/>
      <c r="E20" s="30"/>
    </row>
    <row r="21" customFormat="false" ht="15" hidden="false" customHeight="false" outlineLevel="0" collapsed="false">
      <c r="A21" s="30"/>
      <c r="C21" s="30"/>
      <c r="E21" s="30"/>
    </row>
  </sheetData>
  <mergeCells count="1">
    <mergeCell ref="G5:H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211D"/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6" min="2" style="1" width="14"/>
  </cols>
  <sheetData>
    <row r="1" customFormat="false" ht="39.75" hidden="false" customHeight="true" outlineLevel="0" collapsed="false">
      <c r="A1" s="12" t="s">
        <v>36</v>
      </c>
      <c r="B1" s="12" t="s">
        <v>94</v>
      </c>
      <c r="C1" s="12" t="s">
        <v>95</v>
      </c>
      <c r="D1" s="12" t="s">
        <v>96</v>
      </c>
      <c r="E1" s="12" t="s">
        <v>97</v>
      </c>
      <c r="F1" s="12" t="s">
        <v>98</v>
      </c>
    </row>
    <row r="2" customFormat="false" ht="15" hidden="false" customHeight="false" outlineLevel="0" collapsed="false">
      <c r="A2" s="31" t="s">
        <v>48</v>
      </c>
      <c r="B2" s="35" t="n">
        <v>0.229166666666667</v>
      </c>
      <c r="C2" s="35" t="n">
        <v>0.875</v>
      </c>
      <c r="D2" s="35" t="n">
        <v>0.291666666666667</v>
      </c>
      <c r="E2" s="35" t="n">
        <v>0.541666666666667</v>
      </c>
      <c r="F2" s="36" t="n">
        <v>160</v>
      </c>
    </row>
    <row r="3" customFormat="false" ht="15" hidden="false" customHeight="false" outlineLevel="0" collapsed="false">
      <c r="A3" s="31" t="s">
        <v>63</v>
      </c>
      <c r="B3" s="35" t="n">
        <v>0.25</v>
      </c>
      <c r="C3" s="35" t="n">
        <v>0.833333333333333</v>
      </c>
      <c r="D3" s="37"/>
      <c r="E3" s="37"/>
      <c r="F3" s="36" t="n">
        <v>80</v>
      </c>
    </row>
    <row r="4" customFormat="false" ht="15" hidden="false" customHeight="false" outlineLevel="0" collapsed="false">
      <c r="A4" s="31"/>
      <c r="B4" s="37"/>
      <c r="C4" s="37"/>
      <c r="D4" s="37"/>
      <c r="E4" s="37"/>
      <c r="F4" s="31"/>
    </row>
    <row r="5" customFormat="false" ht="15" hidden="false" customHeight="false" outlineLevel="0" collapsed="false">
      <c r="A5" s="31"/>
      <c r="B5" s="37"/>
      <c r="C5" s="37"/>
      <c r="D5" s="37"/>
      <c r="E5" s="37"/>
      <c r="F5" s="31"/>
    </row>
    <row r="6" customFormat="false" ht="15" hidden="false" customHeight="false" outlineLevel="0" collapsed="false">
      <c r="A6" s="31"/>
      <c r="B6" s="37"/>
      <c r="C6" s="37"/>
      <c r="D6" s="37"/>
      <c r="E6" s="37"/>
      <c r="F6" s="31"/>
    </row>
    <row r="7" customFormat="false" ht="15" hidden="false" customHeight="false" outlineLevel="0" collapsed="false">
      <c r="A7" s="31"/>
      <c r="B7" s="37"/>
      <c r="C7" s="37"/>
      <c r="D7" s="37"/>
      <c r="E7" s="37"/>
      <c r="F7" s="31"/>
    </row>
    <row r="8" customFormat="false" ht="15" hidden="false" customHeight="false" outlineLevel="0" collapsed="false">
      <c r="A8" s="31"/>
      <c r="B8" s="37"/>
      <c r="C8" s="37"/>
      <c r="D8" s="37"/>
      <c r="E8" s="37"/>
      <c r="F8" s="31"/>
    </row>
    <row r="9" customFormat="false" ht="15" hidden="false" customHeight="false" outlineLevel="0" collapsed="false">
      <c r="A9" s="31"/>
      <c r="B9" s="37"/>
      <c r="C9" s="37"/>
      <c r="D9" s="37"/>
      <c r="E9" s="37"/>
      <c r="F9" s="31"/>
    </row>
    <row r="10" customFormat="false" ht="15" hidden="false" customHeight="false" outlineLevel="0" collapsed="false">
      <c r="A10" s="31"/>
      <c r="B10" s="37"/>
      <c r="C10" s="37"/>
      <c r="D10" s="37"/>
      <c r="E10" s="37"/>
      <c r="F10" s="31"/>
    </row>
    <row r="11" customFormat="false" ht="15" hidden="false" customHeight="false" outlineLevel="0" collapsed="false">
      <c r="A11" s="31"/>
      <c r="B11" s="37"/>
      <c r="C11" s="37"/>
      <c r="D11" s="37"/>
      <c r="E11" s="37"/>
      <c r="F11" s="31"/>
    </row>
    <row r="13" customFormat="false" ht="15" hidden="false" customHeight="false" outlineLevel="0" collapsed="false">
      <c r="A13" s="23" t="s">
        <v>99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staff roster | clubpilot.au/resources&amp;RPage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9211D"/>
    <pageSetUpPr fitToPage="true"/>
  </sheetPr>
  <dimension ref="A1:I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22"/>
    <col collapsed="false" customWidth="true" hidden="false" outlineLevel="0" max="3" min="3" style="1" width="16"/>
    <col collapsed="false" customWidth="true" hidden="false" outlineLevel="0" max="4" min="4" style="1" width="22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7" min="7" style="1" width="13"/>
    <col collapsed="false" customWidth="true" hidden="false" outlineLevel="0" max="8" min="8" style="1" width="18"/>
    <col collapsed="false" customWidth="true" hidden="false" outlineLevel="0" max="9" min="9" style="1" width="14"/>
  </cols>
  <sheetData>
    <row r="1" customFormat="false" ht="39.75" hidden="false" customHeight="true" outlineLevel="0" collapsed="false">
      <c r="A1" s="12" t="s">
        <v>39</v>
      </c>
      <c r="B1" s="12" t="s">
        <v>40</v>
      </c>
      <c r="C1" s="12" t="s">
        <v>79</v>
      </c>
      <c r="D1" s="12" t="s">
        <v>100</v>
      </c>
      <c r="E1" s="12" t="s">
        <v>101</v>
      </c>
      <c r="F1" s="12" t="s">
        <v>102</v>
      </c>
      <c r="G1" s="13" t="s">
        <v>103</v>
      </c>
      <c r="H1" s="13" t="s">
        <v>104</v>
      </c>
      <c r="I1" s="13" t="s">
        <v>105</v>
      </c>
    </row>
    <row r="2" customFormat="false" ht="15" hidden="false" customHeight="false" outlineLevel="0" collapsed="false">
      <c r="A2" s="14" t="s">
        <v>50</v>
      </c>
      <c r="B2" s="14" t="s">
        <v>82</v>
      </c>
      <c r="C2" s="14" t="s">
        <v>83</v>
      </c>
      <c r="D2" s="14" t="s">
        <v>48</v>
      </c>
      <c r="E2" s="38" t="n">
        <v>46600</v>
      </c>
      <c r="F2" s="38" t="n">
        <v>46419</v>
      </c>
      <c r="G2" s="16" t="str">
        <f aca="true">IF($A2="","",IF(AND($E2&lt;&gt;"",$E2&gt;=TODAY()),"Yes","No"))</f>
        <v>Yes</v>
      </c>
      <c r="H2" s="16" t="str">
        <f aca="true">IF($A2="","",IF(AND($E2="",$F2=""),"Not recorded",IF(OR(AND($E2&lt;&gt;"",$E2&lt;TODAY()),AND($F2&lt;&gt;"",$F2&lt;TODAY())),"Expired",IF(OR(AND($E2&lt;&gt;"",$E2&lt;=TODAY()+Lists!$H$3),AND($F2&lt;&gt;"",$F2&lt;=TODAY()+Lists!$H$3)),"Expires soon","OK"))))</f>
        <v>OK</v>
      </c>
      <c r="I2" s="19" t="n">
        <f aca="false">IF($A2="","",SUMIFS(Roster!$J$2:$J$301,Roster!$D$2:$D$301,$A2))</f>
        <v>40</v>
      </c>
    </row>
    <row r="3" customFormat="false" ht="15" hidden="false" customHeight="false" outlineLevel="0" collapsed="false">
      <c r="A3" s="14" t="s">
        <v>51</v>
      </c>
      <c r="B3" s="14" t="s">
        <v>88</v>
      </c>
      <c r="C3" s="14" t="s">
        <v>86</v>
      </c>
      <c r="D3" s="14" t="s">
        <v>48</v>
      </c>
      <c r="E3" s="38" t="n">
        <v>46366</v>
      </c>
      <c r="F3" s="38" t="n">
        <v>46366</v>
      </c>
      <c r="G3" s="16" t="str">
        <f aca="true">IF($A3="","",IF(AND($E3&lt;&gt;"",$E3&gt;=TODAY()),"Yes","No"))</f>
        <v>Yes</v>
      </c>
      <c r="H3" s="16" t="str">
        <f aca="true">IF($A3="","",IF(AND($E3="",$F3=""),"Not recorded",IF(OR(AND($E3&lt;&gt;"",$E3&lt;TODAY()),AND($F3&lt;&gt;"",$F3&lt;TODAY())),"Expired",IF(OR(AND($E3&lt;&gt;"",$E3&lt;=TODAY()+Lists!$H$3),AND($F3&lt;&gt;"",$F3&lt;=TODAY()+Lists!$H$3)),"Expires soon","OK"))))</f>
        <v>Expires soon</v>
      </c>
      <c r="I3" s="19" t="n">
        <f aca="false">IF($A3="","",SUMIFS(Roster!$J$2:$J$301,Roster!$D$2:$D$301,$A3))</f>
        <v>43.5</v>
      </c>
    </row>
    <row r="4" customFormat="false" ht="15" hidden="false" customHeight="false" outlineLevel="0" collapsed="false">
      <c r="A4" s="14" t="s">
        <v>52</v>
      </c>
      <c r="B4" s="14" t="s">
        <v>88</v>
      </c>
      <c r="C4" s="14" t="s">
        <v>89</v>
      </c>
      <c r="D4" s="14" t="s">
        <v>48</v>
      </c>
      <c r="E4" s="38"/>
      <c r="F4" s="38"/>
      <c r="G4" s="16" t="str">
        <f aca="true">IF($A4="","",IF(AND($E4&lt;&gt;"",$E4&gt;=TODAY()),"Yes","No"))</f>
        <v>No</v>
      </c>
      <c r="H4" s="16" t="str">
        <f aca="true">IF($A4="","",IF(AND($E4="",$F4=""),"Not recorded",IF(OR(AND($E4&lt;&gt;"",$E4&lt;TODAY()),AND($F4&lt;&gt;"",$F4&lt;TODAY())),"Expired",IF(OR(AND($E4&lt;&gt;"",$E4&lt;=TODAY()+Lists!$H$3),AND($F4&lt;&gt;"",$F4&lt;=TODAY()+Lists!$H$3)),"Expires soon","OK"))))</f>
        <v>Not recorded</v>
      </c>
      <c r="I4" s="19" t="n">
        <f aca="false">IF($A4="","",SUMIFS(Roster!$J$2:$J$301,Roster!$D$2:$D$301,$A4))</f>
        <v>43.5</v>
      </c>
    </row>
    <row r="5" customFormat="false" ht="15" hidden="false" customHeight="false" outlineLevel="0" collapsed="false">
      <c r="A5" s="14" t="s">
        <v>53</v>
      </c>
      <c r="B5" s="14" t="s">
        <v>90</v>
      </c>
      <c r="C5" s="14" t="s">
        <v>89</v>
      </c>
      <c r="D5" s="14" t="s">
        <v>48</v>
      </c>
      <c r="E5" s="38" t="n">
        <v>46527</v>
      </c>
      <c r="F5" s="38" t="n">
        <v>46356</v>
      </c>
      <c r="G5" s="16" t="str">
        <f aca="true">IF($A5="","",IF(AND($E5&lt;&gt;"",$E5&gt;=TODAY()),"Yes","No"))</f>
        <v>Yes</v>
      </c>
      <c r="H5" s="16" t="str">
        <f aca="true">IF($A5="","",IF(AND($E5="",$F5=""),"Not recorded",IF(OR(AND($E5&lt;&gt;"",$E5&lt;TODAY()),AND($F5&lt;&gt;"",$F5&lt;TODAY())),"Expired",IF(OR(AND($E5&lt;&gt;"",$E5&lt;=TODAY()+Lists!$H$3),AND($F5&lt;&gt;"",$F5&lt;=TODAY()+Lists!$H$3)),"Expires soon","OK"))))</f>
        <v>Expires soon</v>
      </c>
      <c r="I5" s="19" t="n">
        <f aca="false">IF($A5="","",SUMIFS(Roster!$J$2:$J$301,Roster!$D$2:$D$301,$A5))</f>
        <v>20</v>
      </c>
    </row>
    <row r="6" customFormat="false" ht="15" hidden="false" customHeight="false" outlineLevel="0" collapsed="false">
      <c r="A6" s="14" t="s">
        <v>58</v>
      </c>
      <c r="B6" s="14" t="s">
        <v>92</v>
      </c>
      <c r="C6" s="14" t="s">
        <v>89</v>
      </c>
      <c r="D6" s="14" t="s">
        <v>48</v>
      </c>
      <c r="E6" s="38" t="n">
        <v>46295</v>
      </c>
      <c r="F6" s="38" t="n">
        <v>46295</v>
      </c>
      <c r="G6" s="16" t="str">
        <f aca="true">IF($A6="","",IF(AND($E6&lt;&gt;"",$E6&gt;=TODAY()),"Yes","No"))</f>
        <v>No</v>
      </c>
      <c r="H6" s="16" t="str">
        <f aca="true">IF($A6="","",IF(AND($E6="",$F6=""),"Not recorded",IF(OR(AND($E6&lt;&gt;"",$E6&lt;TODAY()),AND($F6&lt;&gt;"",$F6&lt;TODAY())),"Expired",IF(OR(AND($E6&lt;&gt;"",$E6&lt;=TODAY()+Lists!$H$3),AND($F6&lt;&gt;"",$F6&lt;=TODAY()+Lists!$H$3)),"Expires soon","OK"))))</f>
        <v>Expired</v>
      </c>
      <c r="I6" s="19" t="n">
        <f aca="false">IF($A6="","",SUMIFS(Roster!$J$2:$J$301,Roster!$D$2:$D$301,$A6))</f>
        <v>1</v>
      </c>
    </row>
    <row r="7" customFormat="false" ht="15" hidden="false" customHeight="false" outlineLevel="0" collapsed="false">
      <c r="A7" s="14" t="s">
        <v>64</v>
      </c>
      <c r="B7" s="14" t="s">
        <v>85</v>
      </c>
      <c r="C7" s="14" t="s">
        <v>83</v>
      </c>
      <c r="D7" s="14" t="s">
        <v>63</v>
      </c>
      <c r="E7" s="38" t="n">
        <v>46461</v>
      </c>
      <c r="F7" s="38" t="n">
        <v>46461</v>
      </c>
      <c r="G7" s="16" t="str">
        <f aca="true">IF($A7="","",IF(AND($E7&lt;&gt;"",$E7&gt;=TODAY()),"Yes","No"))</f>
        <v>Yes</v>
      </c>
      <c r="H7" s="16" t="str">
        <f aca="true">IF($A7="","",IF(AND($E7="",$F7=""),"Not recorded",IF(OR(AND($E7&lt;&gt;"",$E7&lt;TODAY()),AND($F7&lt;&gt;"",$F7&lt;TODAY())),"Expired",IF(OR(AND($E7&lt;&gt;"",$E7&lt;=TODAY()+Lists!$H$3),AND($F7&lt;&gt;"",$F7&lt;=TODAY()+Lists!$H$3)),"Expires soon","OK"))))</f>
        <v>OK</v>
      </c>
      <c r="I7" s="19" t="n">
        <f aca="false">IF($A7="","",SUMIFS(Roster!$J$2:$J$301,Roster!$D$2:$D$301,$A7))</f>
        <v>40</v>
      </c>
    </row>
    <row r="8" customFormat="false" ht="15" hidden="false" customHeight="false" outlineLevel="0" collapsed="false">
      <c r="A8" s="14" t="s">
        <v>65</v>
      </c>
      <c r="B8" s="14" t="s">
        <v>88</v>
      </c>
      <c r="C8" s="14" t="s">
        <v>86</v>
      </c>
      <c r="D8" s="14" t="s">
        <v>63</v>
      </c>
      <c r="E8" s="38" t="n">
        <v>46539</v>
      </c>
      <c r="F8" s="38" t="n">
        <v>46539</v>
      </c>
      <c r="G8" s="16" t="str">
        <f aca="true">IF($A8="","",IF(AND($E8&lt;&gt;"",$E8&gt;=TODAY()),"Yes","No"))</f>
        <v>Yes</v>
      </c>
      <c r="H8" s="16" t="str">
        <f aca="true">IF($A8="","",IF(AND($E8="",$F8=""),"Not recorded",IF(OR(AND($E8&lt;&gt;"",$E8&lt;TODAY()),AND($F8&lt;&gt;"",$F8&lt;TODAY())),"Expired",IF(OR(AND($E8&lt;&gt;"",$E8&lt;=TODAY()+Lists!$H$3),AND($F8&lt;&gt;"",$F8&lt;=TODAY()+Lists!$H$3)),"Expires soon","OK"))))</f>
        <v>OK</v>
      </c>
      <c r="I8" s="19" t="n">
        <f aca="false">IF($A8="","",SUMIFS(Roster!$J$2:$J$301,Roster!$D$2:$D$301,$A8))</f>
        <v>30</v>
      </c>
    </row>
    <row r="9" customFormat="false" ht="15" hidden="false" customHeight="false" outlineLevel="0" collapsed="false">
      <c r="A9" s="14" t="s">
        <v>66</v>
      </c>
      <c r="B9" s="14" t="s">
        <v>93</v>
      </c>
      <c r="C9" s="14" t="s">
        <v>89</v>
      </c>
      <c r="D9" s="14" t="s">
        <v>63</v>
      </c>
      <c r="E9" s="38"/>
      <c r="F9" s="38"/>
      <c r="G9" s="16" t="str">
        <f aca="true">IF($A9="","",IF(AND($E9&lt;&gt;"",$E9&gt;=TODAY()),"Yes","No"))</f>
        <v>No</v>
      </c>
      <c r="H9" s="16" t="str">
        <f aca="true">IF($A9="","",IF(AND($E9="",$F9=""),"Not recorded",IF(OR(AND($E9&lt;&gt;"",$E9&lt;TODAY()),AND($F9&lt;&gt;"",$F9&lt;TODAY())),"Expired",IF(OR(AND($E9&lt;&gt;"",$E9&lt;=TODAY()+Lists!$H$3),AND($F9&lt;&gt;"",$F9&lt;=TODAY()+Lists!$H$3)),"Expires soon","OK"))))</f>
        <v>Not recorded</v>
      </c>
      <c r="I9" s="19" t="n">
        <f aca="false">IF($A9="","",SUMIFS(Roster!$J$2:$J$301,Roster!$D$2:$D$301,$A9))</f>
        <v>2</v>
      </c>
    </row>
    <row r="10" customFormat="false" ht="15" hidden="false" customHeight="false" outlineLevel="0" collapsed="false">
      <c r="A10" s="14"/>
      <c r="B10" s="14"/>
      <c r="C10" s="14"/>
      <c r="D10" s="14"/>
      <c r="E10" s="38"/>
      <c r="F10" s="38"/>
      <c r="G10" s="16" t="str">
        <f aca="true">IF($A10="","",IF(AND($E10&lt;&gt;"",$E10&gt;=TODAY()),"Yes","No"))</f>
        <v/>
      </c>
      <c r="H10" s="16" t="str">
        <f aca="true">IF($A10="","",IF(AND($E10="",$F10=""),"Not recorded",IF(OR(AND($E10&lt;&gt;"",$E10&lt;TODAY()),AND($F10&lt;&gt;"",$F10&lt;TODAY())),"Expired",IF(OR(AND($E10&lt;&gt;"",$E10&lt;=TODAY()+Lists!$H$3),AND($F10&lt;&gt;"",$F10&lt;=TODAY()+Lists!$H$3)),"Expires soon","OK"))))</f>
        <v/>
      </c>
      <c r="I10" s="19" t="str">
        <f aca="false">IF($A10="","",SUMIFS(Roster!$J$2:$J$301,Roster!$D$2:$D$301,$A10))</f>
        <v/>
      </c>
    </row>
    <row r="11" customFormat="false" ht="15" hidden="false" customHeight="false" outlineLevel="0" collapsed="false">
      <c r="A11" s="14"/>
      <c r="B11" s="14"/>
      <c r="C11" s="14"/>
      <c r="D11" s="14"/>
      <c r="E11" s="38"/>
      <c r="F11" s="38"/>
      <c r="G11" s="16" t="str">
        <f aca="true">IF($A11="","",IF(AND($E11&lt;&gt;"",$E11&gt;=TODAY()),"Yes","No"))</f>
        <v/>
      </c>
      <c r="H11" s="16" t="str">
        <f aca="true">IF($A11="","",IF(AND($E11="",$F11=""),"Not recorded",IF(OR(AND($E11&lt;&gt;"",$E11&lt;TODAY()),AND($F11&lt;&gt;"",$F11&lt;TODAY())),"Expired",IF(OR(AND($E11&lt;&gt;"",$E11&lt;=TODAY()+Lists!$H$3),AND($F11&lt;&gt;"",$F11&lt;=TODAY()+Lists!$H$3)),"Expires soon","OK"))))</f>
        <v/>
      </c>
      <c r="I11" s="19" t="str">
        <f aca="false">IF($A11="","",SUMIFS(Roster!$J$2:$J$301,Roster!$D$2:$D$301,$A11))</f>
        <v/>
      </c>
    </row>
    <row r="12" customFormat="false" ht="15" hidden="false" customHeight="false" outlineLevel="0" collapsed="false">
      <c r="A12" s="14"/>
      <c r="B12" s="14"/>
      <c r="C12" s="14"/>
      <c r="D12" s="14"/>
      <c r="E12" s="38"/>
      <c r="F12" s="38"/>
      <c r="G12" s="16" t="str">
        <f aca="true">IF($A12="","",IF(AND($E12&lt;&gt;"",$E12&gt;=TODAY()),"Yes","No"))</f>
        <v/>
      </c>
      <c r="H12" s="16" t="str">
        <f aca="true">IF($A12="","",IF(AND($E12="",$F12=""),"Not recorded",IF(OR(AND($E12&lt;&gt;"",$E12&lt;TODAY()),AND($F12&lt;&gt;"",$F12&lt;TODAY())),"Expired",IF(OR(AND($E12&lt;&gt;"",$E12&lt;=TODAY()+Lists!$H$3),AND($F12&lt;&gt;"",$F12&lt;=TODAY()+Lists!$H$3)),"Expires soon","OK"))))</f>
        <v/>
      </c>
      <c r="I12" s="19" t="str">
        <f aca="false">IF($A12="","",SUMIFS(Roster!$J$2:$J$301,Roster!$D$2:$D$301,$A12))</f>
        <v/>
      </c>
    </row>
    <row r="13" customFormat="false" ht="15" hidden="false" customHeight="false" outlineLevel="0" collapsed="false">
      <c r="A13" s="14"/>
      <c r="B13" s="14"/>
      <c r="C13" s="14"/>
      <c r="D13" s="14"/>
      <c r="E13" s="38"/>
      <c r="F13" s="38"/>
      <c r="G13" s="16" t="str">
        <f aca="true">IF($A13="","",IF(AND($E13&lt;&gt;"",$E13&gt;=TODAY()),"Yes","No"))</f>
        <v/>
      </c>
      <c r="H13" s="16" t="str">
        <f aca="true">IF($A13="","",IF(AND($E13="",$F13=""),"Not recorded",IF(OR(AND($E13&lt;&gt;"",$E13&lt;TODAY()),AND($F13&lt;&gt;"",$F13&lt;TODAY())),"Expired",IF(OR(AND($E13&lt;&gt;"",$E13&lt;=TODAY()+Lists!$H$3),AND($F13&lt;&gt;"",$F13&lt;=TODAY()+Lists!$H$3)),"Expires soon","OK"))))</f>
        <v/>
      </c>
      <c r="I13" s="19" t="str">
        <f aca="false">IF($A13="","",SUMIFS(Roster!$J$2:$J$301,Roster!$D$2:$D$301,$A13))</f>
        <v/>
      </c>
    </row>
    <row r="14" customFormat="false" ht="15" hidden="false" customHeight="false" outlineLevel="0" collapsed="false">
      <c r="A14" s="14"/>
      <c r="B14" s="14"/>
      <c r="C14" s="14"/>
      <c r="D14" s="14"/>
      <c r="E14" s="38"/>
      <c r="F14" s="38"/>
      <c r="G14" s="16" t="str">
        <f aca="true">IF($A14="","",IF(AND($E14&lt;&gt;"",$E14&gt;=TODAY()),"Yes","No"))</f>
        <v/>
      </c>
      <c r="H14" s="16" t="str">
        <f aca="true">IF($A14="","",IF(AND($E14="",$F14=""),"Not recorded",IF(OR(AND($E14&lt;&gt;"",$E14&lt;TODAY()),AND($F14&lt;&gt;"",$F14&lt;TODAY())),"Expired",IF(OR(AND($E14&lt;&gt;"",$E14&lt;=TODAY()+Lists!$H$3),AND($F14&lt;&gt;"",$F14&lt;=TODAY()+Lists!$H$3)),"Expires soon","OK"))))</f>
        <v/>
      </c>
      <c r="I14" s="19" t="str">
        <f aca="false">IF($A14="","",SUMIFS(Roster!$J$2:$J$301,Roster!$D$2:$D$301,$A14))</f>
        <v/>
      </c>
    </row>
    <row r="15" customFormat="false" ht="15" hidden="false" customHeight="false" outlineLevel="0" collapsed="false">
      <c r="A15" s="14"/>
      <c r="B15" s="14"/>
      <c r="C15" s="14"/>
      <c r="D15" s="14"/>
      <c r="E15" s="38"/>
      <c r="F15" s="38"/>
      <c r="G15" s="16" t="str">
        <f aca="true">IF($A15="","",IF(AND($E15&lt;&gt;"",$E15&gt;=TODAY()),"Yes","No"))</f>
        <v/>
      </c>
      <c r="H15" s="16" t="str">
        <f aca="true">IF($A15="","",IF(AND($E15="",$F15=""),"Not recorded",IF(OR(AND($E15&lt;&gt;"",$E15&lt;TODAY()),AND($F15&lt;&gt;"",$F15&lt;TODAY())),"Expired",IF(OR(AND($E15&lt;&gt;"",$E15&lt;=TODAY()+Lists!$H$3),AND($F15&lt;&gt;"",$F15&lt;=TODAY()+Lists!$H$3)),"Expires soon","OK"))))</f>
        <v/>
      </c>
      <c r="I15" s="19" t="str">
        <f aca="false">IF($A15="","",SUMIFS(Roster!$J$2:$J$301,Roster!$D$2:$D$301,$A15))</f>
        <v/>
      </c>
    </row>
    <row r="16" customFormat="false" ht="15" hidden="false" customHeight="false" outlineLevel="0" collapsed="false">
      <c r="A16" s="14"/>
      <c r="B16" s="14"/>
      <c r="C16" s="14"/>
      <c r="D16" s="14"/>
      <c r="E16" s="38"/>
      <c r="F16" s="38"/>
      <c r="G16" s="16" t="str">
        <f aca="true">IF($A16="","",IF(AND($E16&lt;&gt;"",$E16&gt;=TODAY()),"Yes","No"))</f>
        <v/>
      </c>
      <c r="H16" s="16" t="str">
        <f aca="true">IF($A16="","",IF(AND($E16="",$F16=""),"Not recorded",IF(OR(AND($E16&lt;&gt;"",$E16&lt;TODAY()),AND($F16&lt;&gt;"",$F16&lt;TODAY())),"Expired",IF(OR(AND($E16&lt;&gt;"",$E16&lt;=TODAY()+Lists!$H$3),AND($F16&lt;&gt;"",$F16&lt;=TODAY()+Lists!$H$3)),"Expires soon","OK"))))</f>
        <v/>
      </c>
      <c r="I16" s="19" t="str">
        <f aca="false">IF($A16="","",SUMIFS(Roster!$J$2:$J$301,Roster!$D$2:$D$301,$A16))</f>
        <v/>
      </c>
    </row>
    <row r="17" customFormat="false" ht="15" hidden="false" customHeight="false" outlineLevel="0" collapsed="false">
      <c r="A17" s="14"/>
      <c r="B17" s="14"/>
      <c r="C17" s="14"/>
      <c r="D17" s="14"/>
      <c r="E17" s="38"/>
      <c r="F17" s="38"/>
      <c r="G17" s="16" t="str">
        <f aca="true">IF($A17="","",IF(AND($E17&lt;&gt;"",$E17&gt;=TODAY()),"Yes","No"))</f>
        <v/>
      </c>
      <c r="H17" s="16" t="str">
        <f aca="true">IF($A17="","",IF(AND($E17="",$F17=""),"Not recorded",IF(OR(AND($E17&lt;&gt;"",$E17&lt;TODAY()),AND($F17&lt;&gt;"",$F17&lt;TODAY())),"Expired",IF(OR(AND($E17&lt;&gt;"",$E17&lt;=TODAY()+Lists!$H$3),AND($F17&lt;&gt;"",$F17&lt;=TODAY()+Lists!$H$3)),"Expires soon","OK"))))</f>
        <v/>
      </c>
      <c r="I17" s="19" t="str">
        <f aca="false">IF($A17="","",SUMIFS(Roster!$J$2:$J$301,Roster!$D$2:$D$301,$A17))</f>
        <v/>
      </c>
    </row>
    <row r="18" customFormat="false" ht="15" hidden="false" customHeight="false" outlineLevel="0" collapsed="false">
      <c r="A18" s="14"/>
      <c r="B18" s="14"/>
      <c r="C18" s="14"/>
      <c r="D18" s="14"/>
      <c r="E18" s="38"/>
      <c r="F18" s="38"/>
      <c r="G18" s="16" t="str">
        <f aca="true">IF($A18="","",IF(AND($E18&lt;&gt;"",$E18&gt;=TODAY()),"Yes","No"))</f>
        <v/>
      </c>
      <c r="H18" s="16" t="str">
        <f aca="true">IF($A18="","",IF(AND($E18="",$F18=""),"Not recorded",IF(OR(AND($E18&lt;&gt;"",$E18&lt;TODAY()),AND($F18&lt;&gt;"",$F18&lt;TODAY())),"Expired",IF(OR(AND($E18&lt;&gt;"",$E18&lt;=TODAY()+Lists!$H$3),AND($F18&lt;&gt;"",$F18&lt;=TODAY()+Lists!$H$3)),"Expires soon","OK"))))</f>
        <v/>
      </c>
      <c r="I18" s="19" t="str">
        <f aca="false">IF($A18="","",SUMIFS(Roster!$J$2:$J$301,Roster!$D$2:$D$301,$A18))</f>
        <v/>
      </c>
    </row>
    <row r="19" customFormat="false" ht="15" hidden="false" customHeight="false" outlineLevel="0" collapsed="false">
      <c r="A19" s="14"/>
      <c r="B19" s="14"/>
      <c r="C19" s="14"/>
      <c r="D19" s="14"/>
      <c r="E19" s="38"/>
      <c r="F19" s="38"/>
      <c r="G19" s="16" t="str">
        <f aca="true">IF($A19="","",IF(AND($E19&lt;&gt;"",$E19&gt;=TODAY()),"Yes","No"))</f>
        <v/>
      </c>
      <c r="H19" s="16" t="str">
        <f aca="true">IF($A19="","",IF(AND($E19="",$F19=""),"Not recorded",IF(OR(AND($E19&lt;&gt;"",$E19&lt;TODAY()),AND($F19&lt;&gt;"",$F19&lt;TODAY())),"Expired",IF(OR(AND($E19&lt;&gt;"",$E19&lt;=TODAY()+Lists!$H$3),AND($F19&lt;&gt;"",$F19&lt;=TODAY()+Lists!$H$3)),"Expires soon","OK"))))</f>
        <v/>
      </c>
      <c r="I19" s="19" t="str">
        <f aca="false">IF($A19="","",SUMIFS(Roster!$J$2:$J$301,Roster!$D$2:$D$301,$A19))</f>
        <v/>
      </c>
    </row>
    <row r="20" customFormat="false" ht="15" hidden="false" customHeight="false" outlineLevel="0" collapsed="false">
      <c r="A20" s="14"/>
      <c r="B20" s="14"/>
      <c r="C20" s="14"/>
      <c r="D20" s="14"/>
      <c r="E20" s="38"/>
      <c r="F20" s="38"/>
      <c r="G20" s="16" t="str">
        <f aca="true">IF($A20="","",IF(AND($E20&lt;&gt;"",$E20&gt;=TODAY()),"Yes","No"))</f>
        <v/>
      </c>
      <c r="H20" s="16" t="str">
        <f aca="true">IF($A20="","",IF(AND($E20="",$F20=""),"Not recorded",IF(OR(AND($E20&lt;&gt;"",$E20&lt;TODAY()),AND($F20&lt;&gt;"",$F20&lt;TODAY())),"Expired",IF(OR(AND($E20&lt;&gt;"",$E20&lt;=TODAY()+Lists!$H$3),AND($F20&lt;&gt;"",$F20&lt;=TODAY()+Lists!$H$3)),"Expires soon","OK"))))</f>
        <v/>
      </c>
      <c r="I20" s="19" t="str">
        <f aca="false">IF($A20="","",SUMIFS(Roster!$J$2:$J$301,Roster!$D$2:$D$301,$A20))</f>
        <v/>
      </c>
    </row>
    <row r="21" customFormat="false" ht="15" hidden="false" customHeight="false" outlineLevel="0" collapsed="false">
      <c r="A21" s="14"/>
      <c r="B21" s="14"/>
      <c r="C21" s="14"/>
      <c r="D21" s="14"/>
      <c r="E21" s="38"/>
      <c r="F21" s="38"/>
      <c r="G21" s="16" t="str">
        <f aca="true">IF($A21="","",IF(AND($E21&lt;&gt;"",$E21&gt;=TODAY()),"Yes","No"))</f>
        <v/>
      </c>
      <c r="H21" s="16" t="str">
        <f aca="true">IF($A21="","",IF(AND($E21="",$F21=""),"Not recorded",IF(OR(AND($E21&lt;&gt;"",$E21&lt;TODAY()),AND($F21&lt;&gt;"",$F21&lt;TODAY())),"Expired",IF(OR(AND($E21&lt;&gt;"",$E21&lt;=TODAY()+Lists!$H$3),AND($F21&lt;&gt;"",$F21&lt;=TODAY()+Lists!$H$3)),"Expires soon","OK"))))</f>
        <v/>
      </c>
      <c r="I21" s="19" t="str">
        <f aca="false">IF($A21="","",SUMIFS(Roster!$J$2:$J$301,Roster!$D$2:$D$301,$A21))</f>
        <v/>
      </c>
    </row>
    <row r="22" customFormat="false" ht="15" hidden="false" customHeight="false" outlineLevel="0" collapsed="false">
      <c r="A22" s="14"/>
      <c r="B22" s="14"/>
      <c r="C22" s="14"/>
      <c r="D22" s="14"/>
      <c r="E22" s="38"/>
      <c r="F22" s="38"/>
      <c r="G22" s="16" t="str">
        <f aca="true">IF($A22="","",IF(AND($E22&lt;&gt;"",$E22&gt;=TODAY()),"Yes","No"))</f>
        <v/>
      </c>
      <c r="H22" s="16" t="str">
        <f aca="true">IF($A22="","",IF(AND($E22="",$F22=""),"Not recorded",IF(OR(AND($E22&lt;&gt;"",$E22&lt;TODAY()),AND($F22&lt;&gt;"",$F22&lt;TODAY())),"Expired",IF(OR(AND($E22&lt;&gt;"",$E22&lt;=TODAY()+Lists!$H$3),AND($F22&lt;&gt;"",$F22&lt;=TODAY()+Lists!$H$3)),"Expires soon","OK"))))</f>
        <v/>
      </c>
      <c r="I22" s="19" t="str">
        <f aca="false">IF($A22="","",SUMIFS(Roster!$J$2:$J$301,Roster!$D$2:$D$301,$A22))</f>
        <v/>
      </c>
    </row>
    <row r="23" customFormat="false" ht="15" hidden="false" customHeight="false" outlineLevel="0" collapsed="false">
      <c r="A23" s="14"/>
      <c r="B23" s="14"/>
      <c r="C23" s="14"/>
      <c r="D23" s="14"/>
      <c r="E23" s="38"/>
      <c r="F23" s="38"/>
      <c r="G23" s="16" t="str">
        <f aca="true">IF($A23="","",IF(AND($E23&lt;&gt;"",$E23&gt;=TODAY()),"Yes","No"))</f>
        <v/>
      </c>
      <c r="H23" s="16" t="str">
        <f aca="true">IF($A23="","",IF(AND($E23="",$F23=""),"Not recorded",IF(OR(AND($E23&lt;&gt;"",$E23&lt;TODAY()),AND($F23&lt;&gt;"",$F23&lt;TODAY())),"Expired",IF(OR(AND($E23&lt;&gt;"",$E23&lt;=TODAY()+Lists!$H$3),AND($F23&lt;&gt;"",$F23&lt;=TODAY()+Lists!$H$3)),"Expires soon","OK"))))</f>
        <v/>
      </c>
      <c r="I23" s="19" t="str">
        <f aca="false">IF($A23="","",SUMIFS(Roster!$J$2:$J$301,Roster!$D$2:$D$301,$A23))</f>
        <v/>
      </c>
    </row>
    <row r="24" customFormat="false" ht="15" hidden="false" customHeight="false" outlineLevel="0" collapsed="false">
      <c r="A24" s="14"/>
      <c r="B24" s="14"/>
      <c r="C24" s="14"/>
      <c r="D24" s="14"/>
      <c r="E24" s="38"/>
      <c r="F24" s="38"/>
      <c r="G24" s="16" t="str">
        <f aca="true">IF($A24="","",IF(AND($E24&lt;&gt;"",$E24&gt;=TODAY()),"Yes","No"))</f>
        <v/>
      </c>
      <c r="H24" s="16" t="str">
        <f aca="true">IF($A24="","",IF(AND($E24="",$F24=""),"Not recorded",IF(OR(AND($E24&lt;&gt;"",$E24&lt;TODAY()),AND($F24&lt;&gt;"",$F24&lt;TODAY())),"Expired",IF(OR(AND($E24&lt;&gt;"",$E24&lt;=TODAY()+Lists!$H$3),AND($F24&lt;&gt;"",$F24&lt;=TODAY()+Lists!$H$3)),"Expires soon","OK"))))</f>
        <v/>
      </c>
      <c r="I24" s="19" t="str">
        <f aca="false">IF($A24="","",SUMIFS(Roster!$J$2:$J$301,Roster!$D$2:$D$301,$A24))</f>
        <v/>
      </c>
    </row>
    <row r="25" customFormat="false" ht="15" hidden="false" customHeight="false" outlineLevel="0" collapsed="false">
      <c r="A25" s="14"/>
      <c r="B25" s="14"/>
      <c r="C25" s="14"/>
      <c r="D25" s="14"/>
      <c r="E25" s="38"/>
      <c r="F25" s="38"/>
      <c r="G25" s="16" t="str">
        <f aca="true">IF($A25="","",IF(AND($E25&lt;&gt;"",$E25&gt;=TODAY()),"Yes","No"))</f>
        <v/>
      </c>
      <c r="H25" s="16" t="str">
        <f aca="true">IF($A25="","",IF(AND($E25="",$F25=""),"Not recorded",IF(OR(AND($E25&lt;&gt;"",$E25&lt;TODAY()),AND($F25&lt;&gt;"",$F25&lt;TODAY())),"Expired",IF(OR(AND($E25&lt;&gt;"",$E25&lt;=TODAY()+Lists!$H$3),AND($F25&lt;&gt;"",$F25&lt;=TODAY()+Lists!$H$3)),"Expires soon","OK"))))</f>
        <v/>
      </c>
      <c r="I25" s="19" t="str">
        <f aca="false">IF($A25="","",SUMIFS(Roster!$J$2:$J$301,Roster!$D$2:$D$301,$A25))</f>
        <v/>
      </c>
    </row>
    <row r="26" customFormat="false" ht="15" hidden="false" customHeight="false" outlineLevel="0" collapsed="false">
      <c r="A26" s="14"/>
      <c r="B26" s="14"/>
      <c r="C26" s="14"/>
      <c r="D26" s="14"/>
      <c r="E26" s="38"/>
      <c r="F26" s="38"/>
      <c r="G26" s="16" t="str">
        <f aca="true">IF($A26="","",IF(AND($E26&lt;&gt;"",$E26&gt;=TODAY()),"Yes","No"))</f>
        <v/>
      </c>
      <c r="H26" s="16" t="str">
        <f aca="true">IF($A26="","",IF(AND($E26="",$F26=""),"Not recorded",IF(OR(AND($E26&lt;&gt;"",$E26&lt;TODAY()),AND($F26&lt;&gt;"",$F26&lt;TODAY())),"Expired",IF(OR(AND($E26&lt;&gt;"",$E26&lt;=TODAY()+Lists!$H$3),AND($F26&lt;&gt;"",$F26&lt;=TODAY()+Lists!$H$3)),"Expires soon","OK"))))</f>
        <v/>
      </c>
      <c r="I26" s="19" t="str">
        <f aca="false">IF($A26="","",SUMIFS(Roster!$J$2:$J$301,Roster!$D$2:$D$301,$A26))</f>
        <v/>
      </c>
    </row>
    <row r="27" customFormat="false" ht="15" hidden="false" customHeight="false" outlineLevel="0" collapsed="false">
      <c r="A27" s="14"/>
      <c r="B27" s="14"/>
      <c r="C27" s="14"/>
      <c r="D27" s="14"/>
      <c r="E27" s="38"/>
      <c r="F27" s="38"/>
      <c r="G27" s="16" t="str">
        <f aca="true">IF($A27="","",IF(AND($E27&lt;&gt;"",$E27&gt;=TODAY()),"Yes","No"))</f>
        <v/>
      </c>
      <c r="H27" s="16" t="str">
        <f aca="true">IF($A27="","",IF(AND($E27="",$F27=""),"Not recorded",IF(OR(AND($E27&lt;&gt;"",$E27&lt;TODAY()),AND($F27&lt;&gt;"",$F27&lt;TODAY())),"Expired",IF(OR(AND($E27&lt;&gt;"",$E27&lt;=TODAY()+Lists!$H$3),AND($F27&lt;&gt;"",$F27&lt;=TODAY()+Lists!$H$3)),"Expires soon","OK"))))</f>
        <v/>
      </c>
      <c r="I27" s="19" t="str">
        <f aca="false">IF($A27="","",SUMIFS(Roster!$J$2:$J$301,Roster!$D$2:$D$301,$A27))</f>
        <v/>
      </c>
    </row>
    <row r="28" customFormat="false" ht="15" hidden="false" customHeight="false" outlineLevel="0" collapsed="false">
      <c r="A28" s="14"/>
      <c r="B28" s="14"/>
      <c r="C28" s="14"/>
      <c r="D28" s="14"/>
      <c r="E28" s="38"/>
      <c r="F28" s="38"/>
      <c r="G28" s="16" t="str">
        <f aca="true">IF($A28="","",IF(AND($E28&lt;&gt;"",$E28&gt;=TODAY()),"Yes","No"))</f>
        <v/>
      </c>
      <c r="H28" s="16" t="str">
        <f aca="true">IF($A28="","",IF(AND($E28="",$F28=""),"Not recorded",IF(OR(AND($E28&lt;&gt;"",$E28&lt;TODAY()),AND($F28&lt;&gt;"",$F28&lt;TODAY())),"Expired",IF(OR(AND($E28&lt;&gt;"",$E28&lt;=TODAY()+Lists!$H$3),AND($F28&lt;&gt;"",$F28&lt;=TODAY()+Lists!$H$3)),"Expires soon","OK"))))</f>
        <v/>
      </c>
      <c r="I28" s="19" t="str">
        <f aca="false">IF($A28="","",SUMIFS(Roster!$J$2:$J$301,Roster!$D$2:$D$301,$A28))</f>
        <v/>
      </c>
    </row>
    <row r="29" customFormat="false" ht="15" hidden="false" customHeight="false" outlineLevel="0" collapsed="false">
      <c r="A29" s="14"/>
      <c r="B29" s="14"/>
      <c r="C29" s="14"/>
      <c r="D29" s="14"/>
      <c r="E29" s="38"/>
      <c r="F29" s="38"/>
      <c r="G29" s="16" t="str">
        <f aca="true">IF($A29="","",IF(AND($E29&lt;&gt;"",$E29&gt;=TODAY()),"Yes","No"))</f>
        <v/>
      </c>
      <c r="H29" s="16" t="str">
        <f aca="true">IF($A29="","",IF(AND($E29="",$F29=""),"Not recorded",IF(OR(AND($E29&lt;&gt;"",$E29&lt;TODAY()),AND($F29&lt;&gt;"",$F29&lt;TODAY())),"Expired",IF(OR(AND($E29&lt;&gt;"",$E29&lt;=TODAY()+Lists!$H$3),AND($F29&lt;&gt;"",$F29&lt;=TODAY()+Lists!$H$3)),"Expires soon","OK"))))</f>
        <v/>
      </c>
      <c r="I29" s="19" t="str">
        <f aca="false">IF($A29="","",SUMIFS(Roster!$J$2:$J$301,Roster!$D$2:$D$301,$A29))</f>
        <v/>
      </c>
    </row>
    <row r="30" customFormat="false" ht="15" hidden="false" customHeight="false" outlineLevel="0" collapsed="false">
      <c r="A30" s="14"/>
      <c r="B30" s="14"/>
      <c r="C30" s="14"/>
      <c r="D30" s="14"/>
      <c r="E30" s="38"/>
      <c r="F30" s="38"/>
      <c r="G30" s="16" t="str">
        <f aca="true">IF($A30="","",IF(AND($E30&lt;&gt;"",$E30&gt;=TODAY()),"Yes","No"))</f>
        <v/>
      </c>
      <c r="H30" s="16" t="str">
        <f aca="true">IF($A30="","",IF(AND($E30="",$F30=""),"Not recorded",IF(OR(AND($E30&lt;&gt;"",$E30&lt;TODAY()),AND($F30&lt;&gt;"",$F30&lt;TODAY())),"Expired",IF(OR(AND($E30&lt;&gt;"",$E30&lt;=TODAY()+Lists!$H$3),AND($F30&lt;&gt;"",$F30&lt;=TODAY()+Lists!$H$3)),"Expires soon","OK"))))</f>
        <v/>
      </c>
      <c r="I30" s="19" t="str">
        <f aca="false">IF($A30="","",SUMIFS(Roster!$J$2:$J$301,Roster!$D$2:$D$301,$A30))</f>
        <v/>
      </c>
    </row>
    <row r="31" customFormat="false" ht="15" hidden="false" customHeight="false" outlineLevel="0" collapsed="false">
      <c r="A31" s="14"/>
      <c r="B31" s="14"/>
      <c r="C31" s="14"/>
      <c r="D31" s="14"/>
      <c r="E31" s="38"/>
      <c r="F31" s="38"/>
      <c r="G31" s="16" t="str">
        <f aca="true">IF($A31="","",IF(AND($E31&lt;&gt;"",$E31&gt;=TODAY()),"Yes","No"))</f>
        <v/>
      </c>
      <c r="H31" s="16" t="str">
        <f aca="true">IF($A31="","",IF(AND($E31="",$F31=""),"Not recorded",IF(OR(AND($E31&lt;&gt;"",$E31&lt;TODAY()),AND($F31&lt;&gt;"",$F31&lt;TODAY())),"Expired",IF(OR(AND($E31&lt;&gt;"",$E31&lt;=TODAY()+Lists!$H$3),AND($F31&lt;&gt;"",$F31&lt;=TODAY()+Lists!$H$3)),"Expires soon","OK"))))</f>
        <v/>
      </c>
      <c r="I31" s="19" t="str">
        <f aca="false">IF($A31="","",SUMIFS(Roster!$J$2:$J$301,Roster!$D$2:$D$301,$A31))</f>
        <v/>
      </c>
    </row>
    <row r="32" customFormat="false" ht="15" hidden="false" customHeight="false" outlineLevel="0" collapsed="false">
      <c r="A32" s="14"/>
      <c r="B32" s="14"/>
      <c r="C32" s="14"/>
      <c r="D32" s="14"/>
      <c r="E32" s="38"/>
      <c r="F32" s="38"/>
      <c r="G32" s="16" t="str">
        <f aca="true">IF($A32="","",IF(AND($E32&lt;&gt;"",$E32&gt;=TODAY()),"Yes","No"))</f>
        <v/>
      </c>
      <c r="H32" s="16" t="str">
        <f aca="true">IF($A32="","",IF(AND($E32="",$F32=""),"Not recorded",IF(OR(AND($E32&lt;&gt;"",$E32&lt;TODAY()),AND($F32&lt;&gt;"",$F32&lt;TODAY())),"Expired",IF(OR(AND($E32&lt;&gt;"",$E32&lt;=TODAY()+Lists!$H$3),AND($F32&lt;&gt;"",$F32&lt;=TODAY()+Lists!$H$3)),"Expires soon","OK"))))</f>
        <v/>
      </c>
      <c r="I32" s="19" t="str">
        <f aca="false">IF($A32="","",SUMIFS(Roster!$J$2:$J$301,Roster!$D$2:$D$301,$A32))</f>
        <v/>
      </c>
    </row>
    <row r="33" customFormat="false" ht="15" hidden="false" customHeight="false" outlineLevel="0" collapsed="false">
      <c r="A33" s="14"/>
      <c r="B33" s="14"/>
      <c r="C33" s="14"/>
      <c r="D33" s="14"/>
      <c r="E33" s="38"/>
      <c r="F33" s="38"/>
      <c r="G33" s="16" t="str">
        <f aca="true">IF($A33="","",IF(AND($E33&lt;&gt;"",$E33&gt;=TODAY()),"Yes","No"))</f>
        <v/>
      </c>
      <c r="H33" s="16" t="str">
        <f aca="true">IF($A33="","",IF(AND($E33="",$F33=""),"Not recorded",IF(OR(AND($E33&lt;&gt;"",$E33&lt;TODAY()),AND($F33&lt;&gt;"",$F33&lt;TODAY())),"Expired",IF(OR(AND($E33&lt;&gt;"",$E33&lt;=TODAY()+Lists!$H$3),AND($F33&lt;&gt;"",$F33&lt;=TODAY()+Lists!$H$3)),"Expires soon","OK"))))</f>
        <v/>
      </c>
      <c r="I33" s="19" t="str">
        <f aca="false">IF($A33="","",SUMIFS(Roster!$J$2:$J$301,Roster!$D$2:$D$301,$A33))</f>
        <v/>
      </c>
    </row>
    <row r="34" customFormat="false" ht="15" hidden="false" customHeight="false" outlineLevel="0" collapsed="false">
      <c r="A34" s="14"/>
      <c r="B34" s="14"/>
      <c r="C34" s="14"/>
      <c r="D34" s="14"/>
      <c r="E34" s="38"/>
      <c r="F34" s="38"/>
      <c r="G34" s="16" t="str">
        <f aca="true">IF($A34="","",IF(AND($E34&lt;&gt;"",$E34&gt;=TODAY()),"Yes","No"))</f>
        <v/>
      </c>
      <c r="H34" s="16" t="str">
        <f aca="true">IF($A34="","",IF(AND($E34="",$F34=""),"Not recorded",IF(OR(AND($E34&lt;&gt;"",$E34&lt;TODAY()),AND($F34&lt;&gt;"",$F34&lt;TODAY())),"Expired",IF(OR(AND($E34&lt;&gt;"",$E34&lt;=TODAY()+Lists!$H$3),AND($F34&lt;&gt;"",$F34&lt;=TODAY()+Lists!$H$3)),"Expires soon","OK"))))</f>
        <v/>
      </c>
      <c r="I34" s="19" t="str">
        <f aca="false">IF($A34="","",SUMIFS(Roster!$J$2:$J$301,Roster!$D$2:$D$301,$A34))</f>
        <v/>
      </c>
    </row>
    <row r="35" customFormat="false" ht="15" hidden="false" customHeight="false" outlineLevel="0" collapsed="false">
      <c r="A35" s="14"/>
      <c r="B35" s="14"/>
      <c r="C35" s="14"/>
      <c r="D35" s="14"/>
      <c r="E35" s="38"/>
      <c r="F35" s="38"/>
      <c r="G35" s="16" t="str">
        <f aca="true">IF($A35="","",IF(AND($E35&lt;&gt;"",$E35&gt;=TODAY()),"Yes","No"))</f>
        <v/>
      </c>
      <c r="H35" s="16" t="str">
        <f aca="true">IF($A35="","",IF(AND($E35="",$F35=""),"Not recorded",IF(OR(AND($E35&lt;&gt;"",$E35&lt;TODAY()),AND($F35&lt;&gt;"",$F35&lt;TODAY())),"Expired",IF(OR(AND($E35&lt;&gt;"",$E35&lt;=TODAY()+Lists!$H$3),AND($F35&lt;&gt;"",$F35&lt;=TODAY()+Lists!$H$3)),"Expires soon","OK"))))</f>
        <v/>
      </c>
      <c r="I35" s="19" t="str">
        <f aca="false">IF($A35="","",SUMIFS(Roster!$J$2:$J$301,Roster!$D$2:$D$301,$A35))</f>
        <v/>
      </c>
    </row>
    <row r="36" customFormat="false" ht="15" hidden="false" customHeight="false" outlineLevel="0" collapsed="false">
      <c r="A36" s="14"/>
      <c r="B36" s="14"/>
      <c r="C36" s="14"/>
      <c r="D36" s="14"/>
      <c r="E36" s="38"/>
      <c r="F36" s="38"/>
      <c r="G36" s="16" t="str">
        <f aca="true">IF($A36="","",IF(AND($E36&lt;&gt;"",$E36&gt;=TODAY()),"Yes","No"))</f>
        <v/>
      </c>
      <c r="H36" s="16" t="str">
        <f aca="true">IF($A36="","",IF(AND($E36="",$F36=""),"Not recorded",IF(OR(AND($E36&lt;&gt;"",$E36&lt;TODAY()),AND($F36&lt;&gt;"",$F36&lt;TODAY())),"Expired",IF(OR(AND($E36&lt;&gt;"",$E36&lt;=TODAY()+Lists!$H$3),AND($F36&lt;&gt;"",$F36&lt;=TODAY()+Lists!$H$3)),"Expires soon","OK"))))</f>
        <v/>
      </c>
      <c r="I36" s="19" t="str">
        <f aca="false">IF($A36="","",SUMIFS(Roster!$J$2:$J$301,Roster!$D$2:$D$301,$A36))</f>
        <v/>
      </c>
    </row>
    <row r="37" customFormat="false" ht="15" hidden="false" customHeight="false" outlineLevel="0" collapsed="false">
      <c r="A37" s="14"/>
      <c r="B37" s="14"/>
      <c r="C37" s="14"/>
      <c r="D37" s="14"/>
      <c r="E37" s="38"/>
      <c r="F37" s="38"/>
      <c r="G37" s="16" t="str">
        <f aca="true">IF($A37="","",IF(AND($E37&lt;&gt;"",$E37&gt;=TODAY()),"Yes","No"))</f>
        <v/>
      </c>
      <c r="H37" s="16" t="str">
        <f aca="true">IF($A37="","",IF(AND($E37="",$F37=""),"Not recorded",IF(OR(AND($E37&lt;&gt;"",$E37&lt;TODAY()),AND($F37&lt;&gt;"",$F37&lt;TODAY())),"Expired",IF(OR(AND($E37&lt;&gt;"",$E37&lt;=TODAY()+Lists!$H$3),AND($F37&lt;&gt;"",$F37&lt;=TODAY()+Lists!$H$3)),"Expires soon","OK"))))</f>
        <v/>
      </c>
      <c r="I37" s="19" t="str">
        <f aca="false">IF($A37="","",SUMIFS(Roster!$J$2:$J$301,Roster!$D$2:$D$301,$A37))</f>
        <v/>
      </c>
    </row>
    <row r="38" customFormat="false" ht="15" hidden="false" customHeight="false" outlineLevel="0" collapsed="false">
      <c r="A38" s="14"/>
      <c r="B38" s="14"/>
      <c r="C38" s="14"/>
      <c r="D38" s="14"/>
      <c r="E38" s="38"/>
      <c r="F38" s="38"/>
      <c r="G38" s="16" t="str">
        <f aca="true">IF($A38="","",IF(AND($E38&lt;&gt;"",$E38&gt;=TODAY()),"Yes","No"))</f>
        <v/>
      </c>
      <c r="H38" s="16" t="str">
        <f aca="true">IF($A38="","",IF(AND($E38="",$F38=""),"Not recorded",IF(OR(AND($E38&lt;&gt;"",$E38&lt;TODAY()),AND($F38&lt;&gt;"",$F38&lt;TODAY())),"Expired",IF(OR(AND($E38&lt;&gt;"",$E38&lt;=TODAY()+Lists!$H$3),AND($F38&lt;&gt;"",$F38&lt;=TODAY()+Lists!$H$3)),"Expires soon","OK"))))</f>
        <v/>
      </c>
      <c r="I38" s="19" t="str">
        <f aca="false">IF($A38="","",SUMIFS(Roster!$J$2:$J$301,Roster!$D$2:$D$301,$A38))</f>
        <v/>
      </c>
    </row>
    <row r="39" customFormat="false" ht="15" hidden="false" customHeight="false" outlineLevel="0" collapsed="false">
      <c r="A39" s="14"/>
      <c r="B39" s="14"/>
      <c r="C39" s="14"/>
      <c r="D39" s="14"/>
      <c r="E39" s="38"/>
      <c r="F39" s="38"/>
      <c r="G39" s="16" t="str">
        <f aca="true">IF($A39="","",IF(AND($E39&lt;&gt;"",$E39&gt;=TODAY()),"Yes","No"))</f>
        <v/>
      </c>
      <c r="H39" s="16" t="str">
        <f aca="true">IF($A39="","",IF(AND($E39="",$F39=""),"Not recorded",IF(OR(AND($E39&lt;&gt;"",$E39&lt;TODAY()),AND($F39&lt;&gt;"",$F39&lt;TODAY())),"Expired",IF(OR(AND($E39&lt;&gt;"",$E39&lt;=TODAY()+Lists!$H$3),AND($F39&lt;&gt;"",$F39&lt;=TODAY()+Lists!$H$3)),"Expires soon","OK"))))</f>
        <v/>
      </c>
      <c r="I39" s="19" t="str">
        <f aca="false">IF($A39="","",SUMIFS(Roster!$J$2:$J$301,Roster!$D$2:$D$301,$A39))</f>
        <v/>
      </c>
    </row>
    <row r="40" customFormat="false" ht="15" hidden="false" customHeight="false" outlineLevel="0" collapsed="false">
      <c r="A40" s="14"/>
      <c r="B40" s="14"/>
      <c r="C40" s="14"/>
      <c r="D40" s="14"/>
      <c r="E40" s="38"/>
      <c r="F40" s="38"/>
      <c r="G40" s="16" t="str">
        <f aca="true">IF($A40="","",IF(AND($E40&lt;&gt;"",$E40&gt;=TODAY()),"Yes","No"))</f>
        <v/>
      </c>
      <c r="H40" s="16" t="str">
        <f aca="true">IF($A40="","",IF(AND($E40="",$F40=""),"Not recorded",IF(OR(AND($E40&lt;&gt;"",$E40&lt;TODAY()),AND($F40&lt;&gt;"",$F40&lt;TODAY())),"Expired",IF(OR(AND($E40&lt;&gt;"",$E40&lt;=TODAY()+Lists!$H$3),AND($F40&lt;&gt;"",$F40&lt;=TODAY()+Lists!$H$3)),"Expires soon","OK"))))</f>
        <v/>
      </c>
      <c r="I40" s="19" t="str">
        <f aca="false">IF($A40="","",SUMIFS(Roster!$J$2:$J$301,Roster!$D$2:$D$301,$A40))</f>
        <v/>
      </c>
    </row>
    <row r="41" customFormat="false" ht="15" hidden="false" customHeight="false" outlineLevel="0" collapsed="false">
      <c r="A41" s="14"/>
      <c r="B41" s="14"/>
      <c r="C41" s="14"/>
      <c r="D41" s="14"/>
      <c r="E41" s="38"/>
      <c r="F41" s="38"/>
      <c r="G41" s="16" t="str">
        <f aca="true">IF($A41="","",IF(AND($E41&lt;&gt;"",$E41&gt;=TODAY()),"Yes","No"))</f>
        <v/>
      </c>
      <c r="H41" s="16" t="str">
        <f aca="true">IF($A41="","",IF(AND($E41="",$F41=""),"Not recorded",IF(OR(AND($E41&lt;&gt;"",$E41&lt;TODAY()),AND($F41&lt;&gt;"",$F41&lt;TODAY())),"Expired",IF(OR(AND($E41&lt;&gt;"",$E41&lt;=TODAY()+Lists!$H$3),AND($F41&lt;&gt;"",$F41&lt;=TODAY()+Lists!$H$3)),"Expires soon","OK"))))</f>
        <v/>
      </c>
      <c r="I41" s="19" t="str">
        <f aca="false">IF($A41="","",SUMIFS(Roster!$J$2:$J$301,Roster!$D$2:$D$301,$A41))</f>
        <v/>
      </c>
    </row>
    <row r="42" customFormat="false" ht="15" hidden="false" customHeight="false" outlineLevel="0" collapsed="false">
      <c r="A42" s="14"/>
      <c r="B42" s="14"/>
      <c r="C42" s="14"/>
      <c r="D42" s="14"/>
      <c r="E42" s="38"/>
      <c r="F42" s="38"/>
      <c r="G42" s="16" t="str">
        <f aca="true">IF($A42="","",IF(AND($E42&lt;&gt;"",$E42&gt;=TODAY()),"Yes","No"))</f>
        <v/>
      </c>
      <c r="H42" s="16" t="str">
        <f aca="true">IF($A42="","",IF(AND($E42="",$F42=""),"Not recorded",IF(OR(AND($E42&lt;&gt;"",$E42&lt;TODAY()),AND($F42&lt;&gt;"",$F42&lt;TODAY())),"Expired",IF(OR(AND($E42&lt;&gt;"",$E42&lt;=TODAY()+Lists!$H$3),AND($F42&lt;&gt;"",$F42&lt;=TODAY()+Lists!$H$3)),"Expires soon","OK"))))</f>
        <v/>
      </c>
      <c r="I42" s="19" t="str">
        <f aca="false">IF($A42="","",SUMIFS(Roster!$J$2:$J$301,Roster!$D$2:$D$301,$A42))</f>
        <v/>
      </c>
    </row>
    <row r="43" customFormat="false" ht="15" hidden="false" customHeight="false" outlineLevel="0" collapsed="false">
      <c r="A43" s="14"/>
      <c r="B43" s="14"/>
      <c r="C43" s="14"/>
      <c r="D43" s="14"/>
      <c r="E43" s="38"/>
      <c r="F43" s="38"/>
      <c r="G43" s="16" t="str">
        <f aca="true">IF($A43="","",IF(AND($E43&lt;&gt;"",$E43&gt;=TODAY()),"Yes","No"))</f>
        <v/>
      </c>
      <c r="H43" s="16" t="str">
        <f aca="true">IF($A43="","",IF(AND($E43="",$F43=""),"Not recorded",IF(OR(AND($E43&lt;&gt;"",$E43&lt;TODAY()),AND($F43&lt;&gt;"",$F43&lt;TODAY())),"Expired",IF(OR(AND($E43&lt;&gt;"",$E43&lt;=TODAY()+Lists!$H$3),AND($F43&lt;&gt;"",$F43&lt;=TODAY()+Lists!$H$3)),"Expires soon","OK"))))</f>
        <v/>
      </c>
      <c r="I43" s="19" t="str">
        <f aca="false">IF($A43="","",SUMIFS(Roster!$J$2:$J$301,Roster!$D$2:$D$301,$A43))</f>
        <v/>
      </c>
    </row>
    <row r="44" customFormat="false" ht="15" hidden="false" customHeight="false" outlineLevel="0" collapsed="false">
      <c r="A44" s="14"/>
      <c r="B44" s="14"/>
      <c r="C44" s="14"/>
      <c r="D44" s="14"/>
      <c r="E44" s="38"/>
      <c r="F44" s="38"/>
      <c r="G44" s="16" t="str">
        <f aca="true">IF($A44="","",IF(AND($E44&lt;&gt;"",$E44&gt;=TODAY()),"Yes","No"))</f>
        <v/>
      </c>
      <c r="H44" s="16" t="str">
        <f aca="true">IF($A44="","",IF(AND($E44="",$F44=""),"Not recorded",IF(OR(AND($E44&lt;&gt;"",$E44&lt;TODAY()),AND($F44&lt;&gt;"",$F44&lt;TODAY())),"Expired",IF(OR(AND($E44&lt;&gt;"",$E44&lt;=TODAY()+Lists!$H$3),AND($F44&lt;&gt;"",$F44&lt;=TODAY()+Lists!$H$3)),"Expires soon","OK"))))</f>
        <v/>
      </c>
      <c r="I44" s="19" t="str">
        <f aca="false">IF($A44="","",SUMIFS(Roster!$J$2:$J$301,Roster!$D$2:$D$301,$A44))</f>
        <v/>
      </c>
    </row>
    <row r="45" customFormat="false" ht="15" hidden="false" customHeight="false" outlineLevel="0" collapsed="false">
      <c r="A45" s="14"/>
      <c r="B45" s="14"/>
      <c r="C45" s="14"/>
      <c r="D45" s="14"/>
      <c r="E45" s="38"/>
      <c r="F45" s="38"/>
      <c r="G45" s="16" t="str">
        <f aca="true">IF($A45="","",IF(AND($E45&lt;&gt;"",$E45&gt;=TODAY()),"Yes","No"))</f>
        <v/>
      </c>
      <c r="H45" s="16" t="str">
        <f aca="true">IF($A45="","",IF(AND($E45="",$F45=""),"Not recorded",IF(OR(AND($E45&lt;&gt;"",$E45&lt;TODAY()),AND($F45&lt;&gt;"",$F45&lt;TODAY())),"Expired",IF(OR(AND($E45&lt;&gt;"",$E45&lt;=TODAY()+Lists!$H$3),AND($F45&lt;&gt;"",$F45&lt;=TODAY()+Lists!$H$3)),"Expires soon","OK"))))</f>
        <v/>
      </c>
      <c r="I45" s="19" t="str">
        <f aca="false">IF($A45="","",SUMIFS(Roster!$J$2:$J$301,Roster!$D$2:$D$301,$A45))</f>
        <v/>
      </c>
    </row>
    <row r="46" customFormat="false" ht="15" hidden="false" customHeight="false" outlineLevel="0" collapsed="false">
      <c r="A46" s="14"/>
      <c r="B46" s="14"/>
      <c r="C46" s="14"/>
      <c r="D46" s="14"/>
      <c r="E46" s="38"/>
      <c r="F46" s="38"/>
      <c r="G46" s="16" t="str">
        <f aca="true">IF($A46="","",IF(AND($E46&lt;&gt;"",$E46&gt;=TODAY()),"Yes","No"))</f>
        <v/>
      </c>
      <c r="H46" s="16" t="str">
        <f aca="true">IF($A46="","",IF(AND($E46="",$F46=""),"Not recorded",IF(OR(AND($E46&lt;&gt;"",$E46&lt;TODAY()),AND($F46&lt;&gt;"",$F46&lt;TODAY())),"Expired",IF(OR(AND($E46&lt;&gt;"",$E46&lt;=TODAY()+Lists!$H$3),AND($F46&lt;&gt;"",$F46&lt;=TODAY()+Lists!$H$3)),"Expires soon","OK"))))</f>
        <v/>
      </c>
      <c r="I46" s="19" t="str">
        <f aca="false">IF($A46="","",SUMIFS(Roster!$J$2:$J$301,Roster!$D$2:$D$301,$A46))</f>
        <v/>
      </c>
    </row>
    <row r="47" customFormat="false" ht="15" hidden="false" customHeight="false" outlineLevel="0" collapsed="false">
      <c r="A47" s="14"/>
      <c r="B47" s="14"/>
      <c r="C47" s="14"/>
      <c r="D47" s="14"/>
      <c r="E47" s="38"/>
      <c r="F47" s="38"/>
      <c r="G47" s="16" t="str">
        <f aca="true">IF($A47="","",IF(AND($E47&lt;&gt;"",$E47&gt;=TODAY()),"Yes","No"))</f>
        <v/>
      </c>
      <c r="H47" s="16" t="str">
        <f aca="true">IF($A47="","",IF(AND($E47="",$F47=""),"Not recorded",IF(OR(AND($E47&lt;&gt;"",$E47&lt;TODAY()),AND($F47&lt;&gt;"",$F47&lt;TODAY())),"Expired",IF(OR(AND($E47&lt;&gt;"",$E47&lt;=TODAY()+Lists!$H$3),AND($F47&lt;&gt;"",$F47&lt;=TODAY()+Lists!$H$3)),"Expires soon","OK"))))</f>
        <v/>
      </c>
      <c r="I47" s="19" t="str">
        <f aca="false">IF($A47="","",SUMIFS(Roster!$J$2:$J$301,Roster!$D$2:$D$301,$A47))</f>
        <v/>
      </c>
    </row>
    <row r="48" customFormat="false" ht="15" hidden="false" customHeight="false" outlineLevel="0" collapsed="false">
      <c r="A48" s="14"/>
      <c r="B48" s="14"/>
      <c r="C48" s="14"/>
      <c r="D48" s="14"/>
      <c r="E48" s="38"/>
      <c r="F48" s="38"/>
      <c r="G48" s="16" t="str">
        <f aca="true">IF($A48="","",IF(AND($E48&lt;&gt;"",$E48&gt;=TODAY()),"Yes","No"))</f>
        <v/>
      </c>
      <c r="H48" s="16" t="str">
        <f aca="true">IF($A48="","",IF(AND($E48="",$F48=""),"Not recorded",IF(OR(AND($E48&lt;&gt;"",$E48&lt;TODAY()),AND($F48&lt;&gt;"",$F48&lt;TODAY())),"Expired",IF(OR(AND($E48&lt;&gt;"",$E48&lt;=TODAY()+Lists!$H$3),AND($F48&lt;&gt;"",$F48&lt;=TODAY()+Lists!$H$3)),"Expires soon","OK"))))</f>
        <v/>
      </c>
      <c r="I48" s="19" t="str">
        <f aca="false">IF($A48="","",SUMIFS(Roster!$J$2:$J$301,Roster!$D$2:$D$301,$A48))</f>
        <v/>
      </c>
    </row>
    <row r="49" customFormat="false" ht="15" hidden="false" customHeight="false" outlineLevel="0" collapsed="false">
      <c r="A49" s="14"/>
      <c r="B49" s="14"/>
      <c r="C49" s="14"/>
      <c r="D49" s="14"/>
      <c r="E49" s="38"/>
      <c r="F49" s="38"/>
      <c r="G49" s="16" t="str">
        <f aca="true">IF($A49="","",IF(AND($E49&lt;&gt;"",$E49&gt;=TODAY()),"Yes","No"))</f>
        <v/>
      </c>
      <c r="H49" s="16" t="str">
        <f aca="true">IF($A49="","",IF(AND($E49="",$F49=""),"Not recorded",IF(OR(AND($E49&lt;&gt;"",$E49&lt;TODAY()),AND($F49&lt;&gt;"",$F49&lt;TODAY())),"Expired",IF(OR(AND($E49&lt;&gt;"",$E49&lt;=TODAY()+Lists!$H$3),AND($F49&lt;&gt;"",$F49&lt;=TODAY()+Lists!$H$3)),"Expires soon","OK"))))</f>
        <v/>
      </c>
      <c r="I49" s="19" t="str">
        <f aca="false">IF($A49="","",SUMIFS(Roster!$J$2:$J$301,Roster!$D$2:$D$301,$A49))</f>
        <v/>
      </c>
    </row>
    <row r="50" customFormat="false" ht="15" hidden="false" customHeight="false" outlineLevel="0" collapsed="false">
      <c r="A50" s="14"/>
      <c r="B50" s="14"/>
      <c r="C50" s="14"/>
      <c r="D50" s="14"/>
      <c r="E50" s="38"/>
      <c r="F50" s="38"/>
      <c r="G50" s="16" t="str">
        <f aca="true">IF($A50="","",IF(AND($E50&lt;&gt;"",$E50&gt;=TODAY()),"Yes","No"))</f>
        <v/>
      </c>
      <c r="H50" s="16" t="str">
        <f aca="true">IF($A50="","",IF(AND($E50="",$F50=""),"Not recorded",IF(OR(AND($E50&lt;&gt;"",$E50&lt;TODAY()),AND($F50&lt;&gt;"",$F50&lt;TODAY())),"Expired",IF(OR(AND($E50&lt;&gt;"",$E50&lt;=TODAY()+Lists!$H$3),AND($F50&lt;&gt;"",$F50&lt;=TODAY()+Lists!$H$3)),"Expires soon","OK"))))</f>
        <v/>
      </c>
      <c r="I50" s="19" t="str">
        <f aca="false">IF($A50="","",SUMIFS(Roster!$J$2:$J$301,Roster!$D$2:$D$301,$A50))</f>
        <v/>
      </c>
    </row>
    <row r="51" customFormat="false" ht="15" hidden="false" customHeight="false" outlineLevel="0" collapsed="false">
      <c r="A51" s="14"/>
      <c r="B51" s="14"/>
      <c r="C51" s="14"/>
      <c r="D51" s="14"/>
      <c r="E51" s="38"/>
      <c r="F51" s="38"/>
      <c r="G51" s="16" t="str">
        <f aca="true">IF($A51="","",IF(AND($E51&lt;&gt;"",$E51&gt;=TODAY()),"Yes","No"))</f>
        <v/>
      </c>
      <c r="H51" s="16" t="str">
        <f aca="true">IF($A51="","",IF(AND($E51="",$F51=""),"Not recorded",IF(OR(AND($E51&lt;&gt;"",$E51&lt;TODAY()),AND($F51&lt;&gt;"",$F51&lt;TODAY())),"Expired",IF(OR(AND($E51&lt;&gt;"",$E51&lt;=TODAY()+Lists!$H$3),AND($F51&lt;&gt;"",$F51&lt;=TODAY()+Lists!$H$3)),"Expires soon","OK"))))</f>
        <v/>
      </c>
      <c r="I51" s="19" t="str">
        <f aca="false">IF($A51="","",SUMIFS(Roster!$J$2:$J$301,Roster!$D$2:$D$301,$A51))</f>
        <v/>
      </c>
    </row>
    <row r="52" customFormat="false" ht="15" hidden="false" customHeight="false" outlineLevel="0" collapsed="false">
      <c r="A52" s="14"/>
      <c r="B52" s="14"/>
      <c r="C52" s="14"/>
      <c r="D52" s="14"/>
      <c r="E52" s="38"/>
      <c r="F52" s="38"/>
      <c r="G52" s="16" t="str">
        <f aca="true">IF($A52="","",IF(AND($E52&lt;&gt;"",$E52&gt;=TODAY()),"Yes","No"))</f>
        <v/>
      </c>
      <c r="H52" s="16" t="str">
        <f aca="true">IF($A52="","",IF(AND($E52="",$F52=""),"Not recorded",IF(OR(AND($E52&lt;&gt;"",$E52&lt;TODAY()),AND($F52&lt;&gt;"",$F52&lt;TODAY())),"Expired",IF(OR(AND($E52&lt;&gt;"",$E52&lt;=TODAY()+Lists!$H$3),AND($F52&lt;&gt;"",$F52&lt;=TODAY()+Lists!$H$3)),"Expires soon","OK"))))</f>
        <v/>
      </c>
      <c r="I52" s="19" t="str">
        <f aca="false">IF($A52="","",SUMIFS(Roster!$J$2:$J$301,Roster!$D$2:$D$301,$A52))</f>
        <v/>
      </c>
    </row>
    <row r="53" customFormat="false" ht="15" hidden="false" customHeight="false" outlineLevel="0" collapsed="false">
      <c r="A53" s="14"/>
      <c r="B53" s="14"/>
      <c r="C53" s="14"/>
      <c r="D53" s="14"/>
      <c r="E53" s="38"/>
      <c r="F53" s="38"/>
      <c r="G53" s="16" t="str">
        <f aca="true">IF($A53="","",IF(AND($E53&lt;&gt;"",$E53&gt;=TODAY()),"Yes","No"))</f>
        <v/>
      </c>
      <c r="H53" s="16" t="str">
        <f aca="true">IF($A53="","",IF(AND($E53="",$F53=""),"Not recorded",IF(OR(AND($E53&lt;&gt;"",$E53&lt;TODAY()),AND($F53&lt;&gt;"",$F53&lt;TODAY())),"Expired",IF(OR(AND($E53&lt;&gt;"",$E53&lt;=TODAY()+Lists!$H$3),AND($F53&lt;&gt;"",$F53&lt;=TODAY()+Lists!$H$3)),"Expires soon","OK"))))</f>
        <v/>
      </c>
      <c r="I53" s="19" t="str">
        <f aca="false">IF($A53="","",SUMIFS(Roster!$J$2:$J$301,Roster!$D$2:$D$301,$A53))</f>
        <v/>
      </c>
    </row>
    <row r="54" customFormat="false" ht="15" hidden="false" customHeight="false" outlineLevel="0" collapsed="false">
      <c r="A54" s="14"/>
      <c r="B54" s="14"/>
      <c r="C54" s="14"/>
      <c r="D54" s="14"/>
      <c r="E54" s="38"/>
      <c r="F54" s="38"/>
      <c r="G54" s="16" t="str">
        <f aca="true">IF($A54="","",IF(AND($E54&lt;&gt;"",$E54&gt;=TODAY()),"Yes","No"))</f>
        <v/>
      </c>
      <c r="H54" s="16" t="str">
        <f aca="true">IF($A54="","",IF(AND($E54="",$F54=""),"Not recorded",IF(OR(AND($E54&lt;&gt;"",$E54&lt;TODAY()),AND($F54&lt;&gt;"",$F54&lt;TODAY())),"Expired",IF(OR(AND($E54&lt;&gt;"",$E54&lt;=TODAY()+Lists!$H$3),AND($F54&lt;&gt;"",$F54&lt;=TODAY()+Lists!$H$3)),"Expires soon","OK"))))</f>
        <v/>
      </c>
      <c r="I54" s="19" t="str">
        <f aca="false">IF($A54="","",SUMIFS(Roster!$J$2:$J$301,Roster!$D$2:$D$301,$A54))</f>
        <v/>
      </c>
    </row>
    <row r="55" customFormat="false" ht="15" hidden="false" customHeight="false" outlineLevel="0" collapsed="false">
      <c r="A55" s="14"/>
      <c r="B55" s="14"/>
      <c r="C55" s="14"/>
      <c r="D55" s="14"/>
      <c r="E55" s="38"/>
      <c r="F55" s="38"/>
      <c r="G55" s="16" t="str">
        <f aca="true">IF($A55="","",IF(AND($E55&lt;&gt;"",$E55&gt;=TODAY()),"Yes","No"))</f>
        <v/>
      </c>
      <c r="H55" s="16" t="str">
        <f aca="true">IF($A55="","",IF(AND($E55="",$F55=""),"Not recorded",IF(OR(AND($E55&lt;&gt;"",$E55&lt;TODAY()),AND($F55&lt;&gt;"",$F55&lt;TODAY())),"Expired",IF(OR(AND($E55&lt;&gt;"",$E55&lt;=TODAY()+Lists!$H$3),AND($F55&lt;&gt;"",$F55&lt;=TODAY()+Lists!$H$3)),"Expires soon","OK"))))</f>
        <v/>
      </c>
      <c r="I55" s="19" t="str">
        <f aca="false">IF($A55="","",SUMIFS(Roster!$J$2:$J$301,Roster!$D$2:$D$301,$A55))</f>
        <v/>
      </c>
    </row>
    <row r="56" customFormat="false" ht="15" hidden="false" customHeight="false" outlineLevel="0" collapsed="false">
      <c r="A56" s="14"/>
      <c r="B56" s="14"/>
      <c r="C56" s="14"/>
      <c r="D56" s="14"/>
      <c r="E56" s="38"/>
      <c r="F56" s="38"/>
      <c r="G56" s="16" t="str">
        <f aca="true">IF($A56="","",IF(AND($E56&lt;&gt;"",$E56&gt;=TODAY()),"Yes","No"))</f>
        <v/>
      </c>
      <c r="H56" s="16" t="str">
        <f aca="true">IF($A56="","",IF(AND($E56="",$F56=""),"Not recorded",IF(OR(AND($E56&lt;&gt;"",$E56&lt;TODAY()),AND($F56&lt;&gt;"",$F56&lt;TODAY())),"Expired",IF(OR(AND($E56&lt;&gt;"",$E56&lt;=TODAY()+Lists!$H$3),AND($F56&lt;&gt;"",$F56&lt;=TODAY()+Lists!$H$3)),"Expires soon","OK"))))</f>
        <v/>
      </c>
      <c r="I56" s="19" t="str">
        <f aca="false">IF($A56="","",SUMIFS(Roster!$J$2:$J$301,Roster!$D$2:$D$301,$A56))</f>
        <v/>
      </c>
    </row>
    <row r="57" customFormat="false" ht="15" hidden="false" customHeight="false" outlineLevel="0" collapsed="false">
      <c r="A57" s="14"/>
      <c r="B57" s="14"/>
      <c r="C57" s="14"/>
      <c r="D57" s="14"/>
      <c r="E57" s="38"/>
      <c r="F57" s="38"/>
      <c r="G57" s="16" t="str">
        <f aca="true">IF($A57="","",IF(AND($E57&lt;&gt;"",$E57&gt;=TODAY()),"Yes","No"))</f>
        <v/>
      </c>
      <c r="H57" s="16" t="str">
        <f aca="true">IF($A57="","",IF(AND($E57="",$F57=""),"Not recorded",IF(OR(AND($E57&lt;&gt;"",$E57&lt;TODAY()),AND($F57&lt;&gt;"",$F57&lt;TODAY())),"Expired",IF(OR(AND($E57&lt;&gt;"",$E57&lt;=TODAY()+Lists!$H$3),AND($F57&lt;&gt;"",$F57&lt;=TODAY()+Lists!$H$3)),"Expires soon","OK"))))</f>
        <v/>
      </c>
      <c r="I57" s="19" t="str">
        <f aca="false">IF($A57="","",SUMIFS(Roster!$J$2:$J$301,Roster!$D$2:$D$301,$A57))</f>
        <v/>
      </c>
    </row>
    <row r="58" customFormat="false" ht="15" hidden="false" customHeight="false" outlineLevel="0" collapsed="false">
      <c r="A58" s="14"/>
      <c r="B58" s="14"/>
      <c r="C58" s="14"/>
      <c r="D58" s="14"/>
      <c r="E58" s="38"/>
      <c r="F58" s="38"/>
      <c r="G58" s="16" t="str">
        <f aca="true">IF($A58="","",IF(AND($E58&lt;&gt;"",$E58&gt;=TODAY()),"Yes","No"))</f>
        <v/>
      </c>
      <c r="H58" s="16" t="str">
        <f aca="true">IF($A58="","",IF(AND($E58="",$F58=""),"Not recorded",IF(OR(AND($E58&lt;&gt;"",$E58&lt;TODAY()),AND($F58&lt;&gt;"",$F58&lt;TODAY())),"Expired",IF(OR(AND($E58&lt;&gt;"",$E58&lt;=TODAY()+Lists!$H$3),AND($F58&lt;&gt;"",$F58&lt;=TODAY()+Lists!$H$3)),"Expires soon","OK"))))</f>
        <v/>
      </c>
      <c r="I58" s="19" t="str">
        <f aca="false">IF($A58="","",SUMIFS(Roster!$J$2:$J$301,Roster!$D$2:$D$301,$A58))</f>
        <v/>
      </c>
    </row>
    <row r="59" customFormat="false" ht="15" hidden="false" customHeight="false" outlineLevel="0" collapsed="false">
      <c r="A59" s="14"/>
      <c r="B59" s="14"/>
      <c r="C59" s="14"/>
      <c r="D59" s="14"/>
      <c r="E59" s="38"/>
      <c r="F59" s="38"/>
      <c r="G59" s="16" t="str">
        <f aca="true">IF($A59="","",IF(AND($E59&lt;&gt;"",$E59&gt;=TODAY()),"Yes","No"))</f>
        <v/>
      </c>
      <c r="H59" s="16" t="str">
        <f aca="true">IF($A59="","",IF(AND($E59="",$F59=""),"Not recorded",IF(OR(AND($E59&lt;&gt;"",$E59&lt;TODAY()),AND($F59&lt;&gt;"",$F59&lt;TODAY())),"Expired",IF(OR(AND($E59&lt;&gt;"",$E59&lt;=TODAY()+Lists!$H$3),AND($F59&lt;&gt;"",$F59&lt;=TODAY()+Lists!$H$3)),"Expires soon","OK"))))</f>
        <v/>
      </c>
      <c r="I59" s="19" t="str">
        <f aca="false">IF($A59="","",SUMIFS(Roster!$J$2:$J$301,Roster!$D$2:$D$301,$A59))</f>
        <v/>
      </c>
    </row>
    <row r="60" customFormat="false" ht="15" hidden="false" customHeight="false" outlineLevel="0" collapsed="false">
      <c r="A60" s="14"/>
      <c r="B60" s="14"/>
      <c r="C60" s="14"/>
      <c r="D60" s="14"/>
      <c r="E60" s="38"/>
      <c r="F60" s="38"/>
      <c r="G60" s="16" t="str">
        <f aca="true">IF($A60="","",IF(AND($E60&lt;&gt;"",$E60&gt;=TODAY()),"Yes","No"))</f>
        <v/>
      </c>
      <c r="H60" s="16" t="str">
        <f aca="true">IF($A60="","",IF(AND($E60="",$F60=""),"Not recorded",IF(OR(AND($E60&lt;&gt;"",$E60&lt;TODAY()),AND($F60&lt;&gt;"",$F60&lt;TODAY())),"Expired",IF(OR(AND($E60&lt;&gt;"",$E60&lt;=TODAY()+Lists!$H$3),AND($F60&lt;&gt;"",$F60&lt;=TODAY()+Lists!$H$3)),"Expires soon","OK"))))</f>
        <v/>
      </c>
      <c r="I60" s="19" t="str">
        <f aca="false">IF($A60="","",SUMIFS(Roster!$J$2:$J$301,Roster!$D$2:$D$301,$A60))</f>
        <v/>
      </c>
    </row>
    <row r="61" customFormat="false" ht="15" hidden="false" customHeight="false" outlineLevel="0" collapsed="false">
      <c r="A61" s="14"/>
      <c r="B61" s="14"/>
      <c r="C61" s="14"/>
      <c r="D61" s="14"/>
      <c r="E61" s="38"/>
      <c r="F61" s="38"/>
      <c r="G61" s="16" t="str">
        <f aca="true">IF($A61="","",IF(AND($E61&lt;&gt;"",$E61&gt;=TODAY()),"Yes","No"))</f>
        <v/>
      </c>
      <c r="H61" s="16" t="str">
        <f aca="true">IF($A61="","",IF(AND($E61="",$F61=""),"Not recorded",IF(OR(AND($E61&lt;&gt;"",$E61&lt;TODAY()),AND($F61&lt;&gt;"",$F61&lt;TODAY())),"Expired",IF(OR(AND($E61&lt;&gt;"",$E61&lt;=TODAY()+Lists!$H$3),AND($F61&lt;&gt;"",$F61&lt;=TODAY()+Lists!$H$3)),"Expires soon","OK"))))</f>
        <v/>
      </c>
      <c r="I61" s="19" t="str">
        <f aca="false">IF($A61="","",SUMIFS(Roster!$J$2:$J$301,Roster!$D$2:$D$301,$A61))</f>
        <v/>
      </c>
    </row>
    <row r="62" customFormat="false" ht="15" hidden="false" customHeight="false" outlineLevel="0" collapsed="false">
      <c r="A62" s="14"/>
      <c r="B62" s="14"/>
      <c r="C62" s="14"/>
      <c r="D62" s="14"/>
      <c r="E62" s="38"/>
      <c r="F62" s="38"/>
      <c r="G62" s="16" t="str">
        <f aca="true">IF($A62="","",IF(AND($E62&lt;&gt;"",$E62&gt;=TODAY()),"Yes","No"))</f>
        <v/>
      </c>
      <c r="H62" s="16" t="str">
        <f aca="true">IF($A62="","",IF(AND($E62="",$F62=""),"Not recorded",IF(OR(AND($E62&lt;&gt;"",$E62&lt;TODAY()),AND($F62&lt;&gt;"",$F62&lt;TODAY())),"Expired",IF(OR(AND($E62&lt;&gt;"",$E62&lt;=TODAY()+Lists!$H$3),AND($F62&lt;&gt;"",$F62&lt;=TODAY()+Lists!$H$3)),"Expires soon","OK"))))</f>
        <v/>
      </c>
      <c r="I62" s="19" t="str">
        <f aca="false">IF($A62="","",SUMIFS(Roster!$J$2:$J$301,Roster!$D$2:$D$301,$A62))</f>
        <v/>
      </c>
    </row>
    <row r="63" customFormat="false" ht="15" hidden="false" customHeight="false" outlineLevel="0" collapsed="false">
      <c r="A63" s="14"/>
      <c r="B63" s="14"/>
      <c r="C63" s="14"/>
      <c r="D63" s="14"/>
      <c r="E63" s="38"/>
      <c r="F63" s="38"/>
      <c r="G63" s="16" t="str">
        <f aca="true">IF($A63="","",IF(AND($E63&lt;&gt;"",$E63&gt;=TODAY()),"Yes","No"))</f>
        <v/>
      </c>
      <c r="H63" s="16" t="str">
        <f aca="true">IF($A63="","",IF(AND($E63="",$F63=""),"Not recorded",IF(OR(AND($E63&lt;&gt;"",$E63&lt;TODAY()),AND($F63&lt;&gt;"",$F63&lt;TODAY())),"Expired",IF(OR(AND($E63&lt;&gt;"",$E63&lt;=TODAY()+Lists!$H$3),AND($F63&lt;&gt;"",$F63&lt;=TODAY()+Lists!$H$3)),"Expires soon","OK"))))</f>
        <v/>
      </c>
      <c r="I63" s="19" t="str">
        <f aca="false">IF($A63="","",SUMIFS(Roster!$J$2:$J$301,Roster!$D$2:$D$301,$A63))</f>
        <v/>
      </c>
    </row>
    <row r="64" customFormat="false" ht="15" hidden="false" customHeight="false" outlineLevel="0" collapsed="false">
      <c r="A64" s="14"/>
      <c r="B64" s="14"/>
      <c r="C64" s="14"/>
      <c r="D64" s="14"/>
      <c r="E64" s="38"/>
      <c r="F64" s="38"/>
      <c r="G64" s="16" t="str">
        <f aca="true">IF($A64="","",IF(AND($E64&lt;&gt;"",$E64&gt;=TODAY()),"Yes","No"))</f>
        <v/>
      </c>
      <c r="H64" s="16" t="str">
        <f aca="true">IF($A64="","",IF(AND($E64="",$F64=""),"Not recorded",IF(OR(AND($E64&lt;&gt;"",$E64&lt;TODAY()),AND($F64&lt;&gt;"",$F64&lt;TODAY())),"Expired",IF(OR(AND($E64&lt;&gt;"",$E64&lt;=TODAY()+Lists!$H$3),AND($F64&lt;&gt;"",$F64&lt;=TODAY()+Lists!$H$3)),"Expires soon","OK"))))</f>
        <v/>
      </c>
      <c r="I64" s="19" t="str">
        <f aca="false">IF($A64="","",SUMIFS(Roster!$J$2:$J$301,Roster!$D$2:$D$301,$A64))</f>
        <v/>
      </c>
    </row>
    <row r="65" customFormat="false" ht="15" hidden="false" customHeight="false" outlineLevel="0" collapsed="false">
      <c r="A65" s="14"/>
      <c r="B65" s="14"/>
      <c r="C65" s="14"/>
      <c r="D65" s="14"/>
      <c r="E65" s="38"/>
      <c r="F65" s="38"/>
      <c r="G65" s="16" t="str">
        <f aca="true">IF($A65="","",IF(AND($E65&lt;&gt;"",$E65&gt;=TODAY()),"Yes","No"))</f>
        <v/>
      </c>
      <c r="H65" s="16" t="str">
        <f aca="true">IF($A65="","",IF(AND($E65="",$F65=""),"Not recorded",IF(OR(AND($E65&lt;&gt;"",$E65&lt;TODAY()),AND($F65&lt;&gt;"",$F65&lt;TODAY())),"Expired",IF(OR(AND($E65&lt;&gt;"",$E65&lt;=TODAY()+Lists!$H$3),AND($F65&lt;&gt;"",$F65&lt;=TODAY()+Lists!$H$3)),"Expires soon","OK"))))</f>
        <v/>
      </c>
      <c r="I65" s="19" t="str">
        <f aca="false">IF($A65="","",SUMIFS(Roster!$J$2:$J$301,Roster!$D$2:$D$301,$A65))</f>
        <v/>
      </c>
    </row>
    <row r="66" customFormat="false" ht="15" hidden="false" customHeight="false" outlineLevel="0" collapsed="false">
      <c r="A66" s="14"/>
      <c r="B66" s="14"/>
      <c r="C66" s="14"/>
      <c r="D66" s="14"/>
      <c r="E66" s="38"/>
      <c r="F66" s="38"/>
      <c r="G66" s="16" t="str">
        <f aca="true">IF($A66="","",IF(AND($E66&lt;&gt;"",$E66&gt;=TODAY()),"Yes","No"))</f>
        <v/>
      </c>
      <c r="H66" s="16" t="str">
        <f aca="true">IF($A66="","",IF(AND($E66="",$F66=""),"Not recorded",IF(OR(AND($E66&lt;&gt;"",$E66&lt;TODAY()),AND($F66&lt;&gt;"",$F66&lt;TODAY())),"Expired",IF(OR(AND($E66&lt;&gt;"",$E66&lt;=TODAY()+Lists!$H$3),AND($F66&lt;&gt;"",$F66&lt;=TODAY()+Lists!$H$3)),"Expires soon","OK"))))</f>
        <v/>
      </c>
      <c r="I66" s="19" t="str">
        <f aca="false">IF($A66="","",SUMIFS(Roster!$J$2:$J$301,Roster!$D$2:$D$301,$A66))</f>
        <v/>
      </c>
    </row>
    <row r="67" customFormat="false" ht="15" hidden="false" customHeight="false" outlineLevel="0" collapsed="false">
      <c r="A67" s="14"/>
      <c r="B67" s="14"/>
      <c r="C67" s="14"/>
      <c r="D67" s="14"/>
      <c r="E67" s="38"/>
      <c r="F67" s="38"/>
      <c r="G67" s="16" t="str">
        <f aca="true">IF($A67="","",IF(AND($E67&lt;&gt;"",$E67&gt;=TODAY()),"Yes","No"))</f>
        <v/>
      </c>
      <c r="H67" s="16" t="str">
        <f aca="true">IF($A67="","",IF(AND($E67="",$F67=""),"Not recorded",IF(OR(AND($E67&lt;&gt;"",$E67&lt;TODAY()),AND($F67&lt;&gt;"",$F67&lt;TODAY())),"Expired",IF(OR(AND($E67&lt;&gt;"",$E67&lt;=TODAY()+Lists!$H$3),AND($F67&lt;&gt;"",$F67&lt;=TODAY()+Lists!$H$3)),"Expires soon","OK"))))</f>
        <v/>
      </c>
      <c r="I67" s="19" t="str">
        <f aca="false">IF($A67="","",SUMIFS(Roster!$J$2:$J$301,Roster!$D$2:$D$301,$A67))</f>
        <v/>
      </c>
    </row>
    <row r="68" customFormat="false" ht="15" hidden="false" customHeight="false" outlineLevel="0" collapsed="false">
      <c r="A68" s="14"/>
      <c r="B68" s="14"/>
      <c r="C68" s="14"/>
      <c r="D68" s="14"/>
      <c r="E68" s="38"/>
      <c r="F68" s="38"/>
      <c r="G68" s="16" t="str">
        <f aca="true">IF($A68="","",IF(AND($E68&lt;&gt;"",$E68&gt;=TODAY()),"Yes","No"))</f>
        <v/>
      </c>
      <c r="H68" s="16" t="str">
        <f aca="true">IF($A68="","",IF(AND($E68="",$F68=""),"Not recorded",IF(OR(AND($E68&lt;&gt;"",$E68&lt;TODAY()),AND($F68&lt;&gt;"",$F68&lt;TODAY())),"Expired",IF(OR(AND($E68&lt;&gt;"",$E68&lt;=TODAY()+Lists!$H$3),AND($F68&lt;&gt;"",$F68&lt;=TODAY()+Lists!$H$3)),"Expires soon","OK"))))</f>
        <v/>
      </c>
      <c r="I68" s="19" t="str">
        <f aca="false">IF($A68="","",SUMIFS(Roster!$J$2:$J$301,Roster!$D$2:$D$301,$A68))</f>
        <v/>
      </c>
    </row>
    <row r="69" customFormat="false" ht="15" hidden="false" customHeight="false" outlineLevel="0" collapsed="false">
      <c r="A69" s="14"/>
      <c r="B69" s="14"/>
      <c r="C69" s="14"/>
      <c r="D69" s="14"/>
      <c r="E69" s="38"/>
      <c r="F69" s="38"/>
      <c r="G69" s="16" t="str">
        <f aca="true">IF($A69="","",IF(AND($E69&lt;&gt;"",$E69&gt;=TODAY()),"Yes","No"))</f>
        <v/>
      </c>
      <c r="H69" s="16" t="str">
        <f aca="true">IF($A69="","",IF(AND($E69="",$F69=""),"Not recorded",IF(OR(AND($E69&lt;&gt;"",$E69&lt;TODAY()),AND($F69&lt;&gt;"",$F69&lt;TODAY())),"Expired",IF(OR(AND($E69&lt;&gt;"",$E69&lt;=TODAY()+Lists!$H$3),AND($F69&lt;&gt;"",$F69&lt;=TODAY()+Lists!$H$3)),"Expires soon","OK"))))</f>
        <v/>
      </c>
      <c r="I69" s="19" t="str">
        <f aca="false">IF($A69="","",SUMIFS(Roster!$J$2:$J$301,Roster!$D$2:$D$301,$A69))</f>
        <v/>
      </c>
    </row>
    <row r="70" customFormat="false" ht="15" hidden="false" customHeight="false" outlineLevel="0" collapsed="false">
      <c r="A70" s="14"/>
      <c r="B70" s="14"/>
      <c r="C70" s="14"/>
      <c r="D70" s="14"/>
      <c r="E70" s="38"/>
      <c r="F70" s="38"/>
      <c r="G70" s="16" t="str">
        <f aca="true">IF($A70="","",IF(AND($E70&lt;&gt;"",$E70&gt;=TODAY()),"Yes","No"))</f>
        <v/>
      </c>
      <c r="H70" s="16" t="str">
        <f aca="true">IF($A70="","",IF(AND($E70="",$F70=""),"Not recorded",IF(OR(AND($E70&lt;&gt;"",$E70&lt;TODAY()),AND($F70&lt;&gt;"",$F70&lt;TODAY())),"Expired",IF(OR(AND($E70&lt;&gt;"",$E70&lt;=TODAY()+Lists!$H$3),AND($F70&lt;&gt;"",$F70&lt;=TODAY()+Lists!$H$3)),"Expires soon","OK"))))</f>
        <v/>
      </c>
      <c r="I70" s="19" t="str">
        <f aca="false">IF($A70="","",SUMIFS(Roster!$J$2:$J$301,Roster!$D$2:$D$301,$A70))</f>
        <v/>
      </c>
    </row>
    <row r="71" customFormat="false" ht="15" hidden="false" customHeight="false" outlineLevel="0" collapsed="false">
      <c r="A71" s="14"/>
      <c r="B71" s="14"/>
      <c r="C71" s="14"/>
      <c r="D71" s="14"/>
      <c r="E71" s="38"/>
      <c r="F71" s="38"/>
      <c r="G71" s="16" t="str">
        <f aca="true">IF($A71="","",IF(AND($E71&lt;&gt;"",$E71&gt;=TODAY()),"Yes","No"))</f>
        <v/>
      </c>
      <c r="H71" s="16" t="str">
        <f aca="true">IF($A71="","",IF(AND($E71="",$F71=""),"Not recorded",IF(OR(AND($E71&lt;&gt;"",$E71&lt;TODAY()),AND($F71&lt;&gt;"",$F71&lt;TODAY())),"Expired",IF(OR(AND($E71&lt;&gt;"",$E71&lt;=TODAY()+Lists!$H$3),AND($F71&lt;&gt;"",$F71&lt;=TODAY()+Lists!$H$3)),"Expires soon","OK"))))</f>
        <v/>
      </c>
      <c r="I71" s="19" t="str">
        <f aca="false">IF($A71="","",SUMIFS(Roster!$J$2:$J$301,Roster!$D$2:$D$301,$A71))</f>
        <v/>
      </c>
    </row>
    <row r="72" customFormat="false" ht="15" hidden="false" customHeight="false" outlineLevel="0" collapsed="false">
      <c r="A72" s="14"/>
      <c r="B72" s="14"/>
      <c r="C72" s="14"/>
      <c r="D72" s="14"/>
      <c r="E72" s="38"/>
      <c r="F72" s="38"/>
      <c r="G72" s="16" t="str">
        <f aca="true">IF($A72="","",IF(AND($E72&lt;&gt;"",$E72&gt;=TODAY()),"Yes","No"))</f>
        <v/>
      </c>
      <c r="H72" s="16" t="str">
        <f aca="true">IF($A72="","",IF(AND($E72="",$F72=""),"Not recorded",IF(OR(AND($E72&lt;&gt;"",$E72&lt;TODAY()),AND($F72&lt;&gt;"",$F72&lt;TODAY())),"Expired",IF(OR(AND($E72&lt;&gt;"",$E72&lt;=TODAY()+Lists!$H$3),AND($F72&lt;&gt;"",$F72&lt;=TODAY()+Lists!$H$3)),"Expires soon","OK"))))</f>
        <v/>
      </c>
      <c r="I72" s="19" t="str">
        <f aca="false">IF($A72="","",SUMIFS(Roster!$J$2:$J$301,Roster!$D$2:$D$301,$A72))</f>
        <v/>
      </c>
    </row>
    <row r="73" customFormat="false" ht="15" hidden="false" customHeight="false" outlineLevel="0" collapsed="false">
      <c r="A73" s="14"/>
      <c r="B73" s="14"/>
      <c r="C73" s="14"/>
      <c r="D73" s="14"/>
      <c r="E73" s="38"/>
      <c r="F73" s="38"/>
      <c r="G73" s="16" t="str">
        <f aca="true">IF($A73="","",IF(AND($E73&lt;&gt;"",$E73&gt;=TODAY()),"Yes","No"))</f>
        <v/>
      </c>
      <c r="H73" s="16" t="str">
        <f aca="true">IF($A73="","",IF(AND($E73="",$F73=""),"Not recorded",IF(OR(AND($E73&lt;&gt;"",$E73&lt;TODAY()),AND($F73&lt;&gt;"",$F73&lt;TODAY())),"Expired",IF(OR(AND($E73&lt;&gt;"",$E73&lt;=TODAY()+Lists!$H$3),AND($F73&lt;&gt;"",$F73&lt;=TODAY()+Lists!$H$3)),"Expires soon","OK"))))</f>
        <v/>
      </c>
      <c r="I73" s="19" t="str">
        <f aca="false">IF($A73="","",SUMIFS(Roster!$J$2:$J$301,Roster!$D$2:$D$301,$A73))</f>
        <v/>
      </c>
    </row>
    <row r="74" customFormat="false" ht="15" hidden="false" customHeight="false" outlineLevel="0" collapsed="false">
      <c r="A74" s="14"/>
      <c r="B74" s="14"/>
      <c r="C74" s="14"/>
      <c r="D74" s="14"/>
      <c r="E74" s="38"/>
      <c r="F74" s="38"/>
      <c r="G74" s="16" t="str">
        <f aca="true">IF($A74="","",IF(AND($E74&lt;&gt;"",$E74&gt;=TODAY()),"Yes","No"))</f>
        <v/>
      </c>
      <c r="H74" s="16" t="str">
        <f aca="true">IF($A74="","",IF(AND($E74="",$F74=""),"Not recorded",IF(OR(AND($E74&lt;&gt;"",$E74&lt;TODAY()),AND($F74&lt;&gt;"",$F74&lt;TODAY())),"Expired",IF(OR(AND($E74&lt;&gt;"",$E74&lt;=TODAY()+Lists!$H$3),AND($F74&lt;&gt;"",$F74&lt;=TODAY()+Lists!$H$3)),"Expires soon","OK"))))</f>
        <v/>
      </c>
      <c r="I74" s="19" t="str">
        <f aca="false">IF($A74="","",SUMIFS(Roster!$J$2:$J$301,Roster!$D$2:$D$301,$A74))</f>
        <v/>
      </c>
    </row>
    <row r="75" customFormat="false" ht="15" hidden="false" customHeight="false" outlineLevel="0" collapsed="false">
      <c r="A75" s="14"/>
      <c r="B75" s="14"/>
      <c r="C75" s="14"/>
      <c r="D75" s="14"/>
      <c r="E75" s="38"/>
      <c r="F75" s="38"/>
      <c r="G75" s="16" t="str">
        <f aca="true">IF($A75="","",IF(AND($E75&lt;&gt;"",$E75&gt;=TODAY()),"Yes","No"))</f>
        <v/>
      </c>
      <c r="H75" s="16" t="str">
        <f aca="true">IF($A75="","",IF(AND($E75="",$F75=""),"Not recorded",IF(OR(AND($E75&lt;&gt;"",$E75&lt;TODAY()),AND($F75&lt;&gt;"",$F75&lt;TODAY())),"Expired",IF(OR(AND($E75&lt;&gt;"",$E75&lt;=TODAY()+Lists!$H$3),AND($F75&lt;&gt;"",$F75&lt;=TODAY()+Lists!$H$3)),"Expires soon","OK"))))</f>
        <v/>
      </c>
      <c r="I75" s="19" t="str">
        <f aca="false">IF($A75="","",SUMIFS(Roster!$J$2:$J$301,Roster!$D$2:$D$301,$A75))</f>
        <v/>
      </c>
    </row>
    <row r="76" customFormat="false" ht="15" hidden="false" customHeight="false" outlineLevel="0" collapsed="false">
      <c r="A76" s="14"/>
      <c r="B76" s="14"/>
      <c r="C76" s="14"/>
      <c r="D76" s="14"/>
      <c r="E76" s="38"/>
      <c r="F76" s="38"/>
      <c r="G76" s="16" t="str">
        <f aca="true">IF($A76="","",IF(AND($E76&lt;&gt;"",$E76&gt;=TODAY()),"Yes","No"))</f>
        <v/>
      </c>
      <c r="H76" s="16" t="str">
        <f aca="true">IF($A76="","",IF(AND($E76="",$F76=""),"Not recorded",IF(OR(AND($E76&lt;&gt;"",$E76&lt;TODAY()),AND($F76&lt;&gt;"",$F76&lt;TODAY())),"Expired",IF(OR(AND($E76&lt;&gt;"",$E76&lt;=TODAY()+Lists!$H$3),AND($F76&lt;&gt;"",$F76&lt;=TODAY()+Lists!$H$3)),"Expires soon","OK"))))</f>
        <v/>
      </c>
      <c r="I76" s="19" t="str">
        <f aca="false">IF($A76="","",SUMIFS(Roster!$J$2:$J$301,Roster!$D$2:$D$301,$A76))</f>
        <v/>
      </c>
    </row>
    <row r="77" customFormat="false" ht="15" hidden="false" customHeight="false" outlineLevel="0" collapsed="false">
      <c r="A77" s="14"/>
      <c r="B77" s="14"/>
      <c r="C77" s="14"/>
      <c r="D77" s="14"/>
      <c r="E77" s="38"/>
      <c r="F77" s="38"/>
      <c r="G77" s="16" t="str">
        <f aca="true">IF($A77="","",IF(AND($E77&lt;&gt;"",$E77&gt;=TODAY()),"Yes","No"))</f>
        <v/>
      </c>
      <c r="H77" s="16" t="str">
        <f aca="true">IF($A77="","",IF(AND($E77="",$F77=""),"Not recorded",IF(OR(AND($E77&lt;&gt;"",$E77&lt;TODAY()),AND($F77&lt;&gt;"",$F77&lt;TODAY())),"Expired",IF(OR(AND($E77&lt;&gt;"",$E77&lt;=TODAY()+Lists!$H$3),AND($F77&lt;&gt;"",$F77&lt;=TODAY()+Lists!$H$3)),"Expires soon","OK"))))</f>
        <v/>
      </c>
      <c r="I77" s="19" t="str">
        <f aca="false">IF($A77="","",SUMIFS(Roster!$J$2:$J$301,Roster!$D$2:$D$301,$A77))</f>
        <v/>
      </c>
    </row>
    <row r="78" customFormat="false" ht="15" hidden="false" customHeight="false" outlineLevel="0" collapsed="false">
      <c r="A78" s="14"/>
      <c r="B78" s="14"/>
      <c r="C78" s="14"/>
      <c r="D78" s="14"/>
      <c r="E78" s="38"/>
      <c r="F78" s="38"/>
      <c r="G78" s="16" t="str">
        <f aca="true">IF($A78="","",IF(AND($E78&lt;&gt;"",$E78&gt;=TODAY()),"Yes","No"))</f>
        <v/>
      </c>
      <c r="H78" s="16" t="str">
        <f aca="true">IF($A78="","",IF(AND($E78="",$F78=""),"Not recorded",IF(OR(AND($E78&lt;&gt;"",$E78&lt;TODAY()),AND($F78&lt;&gt;"",$F78&lt;TODAY())),"Expired",IF(OR(AND($E78&lt;&gt;"",$E78&lt;=TODAY()+Lists!$H$3),AND($F78&lt;&gt;"",$F78&lt;=TODAY()+Lists!$H$3)),"Expires soon","OK"))))</f>
        <v/>
      </c>
      <c r="I78" s="19" t="str">
        <f aca="false">IF($A78="","",SUMIFS(Roster!$J$2:$J$301,Roster!$D$2:$D$301,$A78))</f>
        <v/>
      </c>
    </row>
    <row r="79" customFormat="false" ht="15" hidden="false" customHeight="false" outlineLevel="0" collapsed="false">
      <c r="A79" s="14"/>
      <c r="B79" s="14"/>
      <c r="C79" s="14"/>
      <c r="D79" s="14"/>
      <c r="E79" s="38"/>
      <c r="F79" s="38"/>
      <c r="G79" s="16" t="str">
        <f aca="true">IF($A79="","",IF(AND($E79&lt;&gt;"",$E79&gt;=TODAY()),"Yes","No"))</f>
        <v/>
      </c>
      <c r="H79" s="16" t="str">
        <f aca="true">IF($A79="","",IF(AND($E79="",$F79=""),"Not recorded",IF(OR(AND($E79&lt;&gt;"",$E79&lt;TODAY()),AND($F79&lt;&gt;"",$F79&lt;TODAY())),"Expired",IF(OR(AND($E79&lt;&gt;"",$E79&lt;=TODAY()+Lists!$H$3),AND($F79&lt;&gt;"",$F79&lt;=TODAY()+Lists!$H$3)),"Expires soon","OK"))))</f>
        <v/>
      </c>
      <c r="I79" s="19" t="str">
        <f aca="false">IF($A79="","",SUMIFS(Roster!$J$2:$J$301,Roster!$D$2:$D$301,$A79))</f>
        <v/>
      </c>
    </row>
    <row r="80" customFormat="false" ht="15" hidden="false" customHeight="false" outlineLevel="0" collapsed="false">
      <c r="A80" s="14"/>
      <c r="B80" s="14"/>
      <c r="C80" s="14"/>
      <c r="D80" s="14"/>
      <c r="E80" s="38"/>
      <c r="F80" s="38"/>
      <c r="G80" s="16" t="str">
        <f aca="true">IF($A80="","",IF(AND($E80&lt;&gt;"",$E80&gt;=TODAY()),"Yes","No"))</f>
        <v/>
      </c>
      <c r="H80" s="16" t="str">
        <f aca="true">IF($A80="","",IF(AND($E80="",$F80=""),"Not recorded",IF(OR(AND($E80&lt;&gt;"",$E80&lt;TODAY()),AND($F80&lt;&gt;"",$F80&lt;TODAY())),"Expired",IF(OR(AND($E80&lt;&gt;"",$E80&lt;=TODAY()+Lists!$H$3),AND($F80&lt;&gt;"",$F80&lt;=TODAY()+Lists!$H$3)),"Expires soon","OK"))))</f>
        <v/>
      </c>
      <c r="I80" s="19" t="str">
        <f aca="false">IF($A80="","",SUMIFS(Roster!$J$2:$J$301,Roster!$D$2:$D$301,$A80))</f>
        <v/>
      </c>
    </row>
    <row r="81" customFormat="false" ht="15" hidden="false" customHeight="false" outlineLevel="0" collapsed="false">
      <c r="A81" s="14"/>
      <c r="B81" s="14"/>
      <c r="C81" s="14"/>
      <c r="D81" s="14"/>
      <c r="E81" s="38"/>
      <c r="F81" s="38"/>
      <c r="G81" s="16" t="str">
        <f aca="true">IF($A81="","",IF(AND($E81&lt;&gt;"",$E81&gt;=TODAY()),"Yes","No"))</f>
        <v/>
      </c>
      <c r="H81" s="16" t="str">
        <f aca="true">IF($A81="","",IF(AND($E81="",$F81=""),"Not recorded",IF(OR(AND($E81&lt;&gt;"",$E81&lt;TODAY()),AND($F81&lt;&gt;"",$F81&lt;TODAY())),"Expired",IF(OR(AND($E81&lt;&gt;"",$E81&lt;=TODAY()+Lists!$H$3),AND($F81&lt;&gt;"",$F81&lt;=TODAY()+Lists!$H$3)),"Expires soon","OK"))))</f>
        <v/>
      </c>
      <c r="I81" s="19" t="str">
        <f aca="false">IF($A81="","",SUMIFS(Roster!$J$2:$J$301,Roster!$D$2:$D$301,$A81))</f>
        <v/>
      </c>
    </row>
    <row r="82" customFormat="false" ht="15" hidden="false" customHeight="false" outlineLevel="0" collapsed="false">
      <c r="A82" s="14"/>
      <c r="B82" s="14"/>
      <c r="C82" s="14"/>
      <c r="D82" s="14"/>
      <c r="E82" s="38"/>
      <c r="F82" s="38"/>
      <c r="G82" s="16" t="str">
        <f aca="true">IF($A82="","",IF(AND($E82&lt;&gt;"",$E82&gt;=TODAY()),"Yes","No"))</f>
        <v/>
      </c>
      <c r="H82" s="16" t="str">
        <f aca="true">IF($A82="","",IF(AND($E82="",$F82=""),"Not recorded",IF(OR(AND($E82&lt;&gt;"",$E82&lt;TODAY()),AND($F82&lt;&gt;"",$F82&lt;TODAY())),"Expired",IF(OR(AND($E82&lt;&gt;"",$E82&lt;=TODAY()+Lists!$H$3),AND($F82&lt;&gt;"",$F82&lt;=TODAY()+Lists!$H$3)),"Expires soon","OK"))))</f>
        <v/>
      </c>
      <c r="I82" s="19" t="str">
        <f aca="false">IF($A82="","",SUMIFS(Roster!$J$2:$J$301,Roster!$D$2:$D$301,$A82))</f>
        <v/>
      </c>
    </row>
    <row r="83" customFormat="false" ht="15" hidden="false" customHeight="false" outlineLevel="0" collapsed="false">
      <c r="A83" s="14"/>
      <c r="B83" s="14"/>
      <c r="C83" s="14"/>
      <c r="D83" s="14"/>
      <c r="E83" s="38"/>
      <c r="F83" s="38"/>
      <c r="G83" s="16" t="str">
        <f aca="true">IF($A83="","",IF(AND($E83&lt;&gt;"",$E83&gt;=TODAY()),"Yes","No"))</f>
        <v/>
      </c>
      <c r="H83" s="16" t="str">
        <f aca="true">IF($A83="","",IF(AND($E83="",$F83=""),"Not recorded",IF(OR(AND($E83&lt;&gt;"",$E83&lt;TODAY()),AND($F83&lt;&gt;"",$F83&lt;TODAY())),"Expired",IF(OR(AND($E83&lt;&gt;"",$E83&lt;=TODAY()+Lists!$H$3),AND($F83&lt;&gt;"",$F83&lt;=TODAY()+Lists!$H$3)),"Expires soon","OK"))))</f>
        <v/>
      </c>
      <c r="I83" s="19" t="str">
        <f aca="false">IF($A83="","",SUMIFS(Roster!$J$2:$J$301,Roster!$D$2:$D$301,$A83))</f>
        <v/>
      </c>
    </row>
    <row r="84" customFormat="false" ht="15" hidden="false" customHeight="false" outlineLevel="0" collapsed="false">
      <c r="A84" s="14"/>
      <c r="B84" s="14"/>
      <c r="C84" s="14"/>
      <c r="D84" s="14"/>
      <c r="E84" s="38"/>
      <c r="F84" s="38"/>
      <c r="G84" s="16" t="str">
        <f aca="true">IF($A84="","",IF(AND($E84&lt;&gt;"",$E84&gt;=TODAY()),"Yes","No"))</f>
        <v/>
      </c>
      <c r="H84" s="16" t="str">
        <f aca="true">IF($A84="","",IF(AND($E84="",$F84=""),"Not recorded",IF(OR(AND($E84&lt;&gt;"",$E84&lt;TODAY()),AND($F84&lt;&gt;"",$F84&lt;TODAY())),"Expired",IF(OR(AND($E84&lt;&gt;"",$E84&lt;=TODAY()+Lists!$H$3),AND($F84&lt;&gt;"",$F84&lt;=TODAY()+Lists!$H$3)),"Expires soon","OK"))))</f>
        <v/>
      </c>
      <c r="I84" s="19" t="str">
        <f aca="false">IF($A84="","",SUMIFS(Roster!$J$2:$J$301,Roster!$D$2:$D$301,$A84))</f>
        <v/>
      </c>
    </row>
    <row r="85" customFormat="false" ht="15" hidden="false" customHeight="false" outlineLevel="0" collapsed="false">
      <c r="A85" s="14"/>
      <c r="B85" s="14"/>
      <c r="C85" s="14"/>
      <c r="D85" s="14"/>
      <c r="E85" s="38"/>
      <c r="F85" s="38"/>
      <c r="G85" s="16" t="str">
        <f aca="true">IF($A85="","",IF(AND($E85&lt;&gt;"",$E85&gt;=TODAY()),"Yes","No"))</f>
        <v/>
      </c>
      <c r="H85" s="16" t="str">
        <f aca="true">IF($A85="","",IF(AND($E85="",$F85=""),"Not recorded",IF(OR(AND($E85&lt;&gt;"",$E85&lt;TODAY()),AND($F85&lt;&gt;"",$F85&lt;TODAY())),"Expired",IF(OR(AND($E85&lt;&gt;"",$E85&lt;=TODAY()+Lists!$H$3),AND($F85&lt;&gt;"",$F85&lt;=TODAY()+Lists!$H$3)),"Expires soon","OK"))))</f>
        <v/>
      </c>
      <c r="I85" s="19" t="str">
        <f aca="false">IF($A85="","",SUMIFS(Roster!$J$2:$J$301,Roster!$D$2:$D$301,$A85))</f>
        <v/>
      </c>
    </row>
    <row r="86" customFormat="false" ht="15" hidden="false" customHeight="false" outlineLevel="0" collapsed="false">
      <c r="A86" s="14"/>
      <c r="B86" s="14"/>
      <c r="C86" s="14"/>
      <c r="D86" s="14"/>
      <c r="E86" s="38"/>
      <c r="F86" s="38"/>
      <c r="G86" s="16" t="str">
        <f aca="true">IF($A86="","",IF(AND($E86&lt;&gt;"",$E86&gt;=TODAY()),"Yes","No"))</f>
        <v/>
      </c>
      <c r="H86" s="16" t="str">
        <f aca="true">IF($A86="","",IF(AND($E86="",$F86=""),"Not recorded",IF(OR(AND($E86&lt;&gt;"",$E86&lt;TODAY()),AND($F86&lt;&gt;"",$F86&lt;TODAY())),"Expired",IF(OR(AND($E86&lt;&gt;"",$E86&lt;=TODAY()+Lists!$H$3),AND($F86&lt;&gt;"",$F86&lt;=TODAY()+Lists!$H$3)),"Expires soon","OK"))))</f>
        <v/>
      </c>
      <c r="I86" s="19" t="str">
        <f aca="false">IF($A86="","",SUMIFS(Roster!$J$2:$J$301,Roster!$D$2:$D$301,$A86))</f>
        <v/>
      </c>
    </row>
    <row r="87" customFormat="false" ht="15" hidden="false" customHeight="false" outlineLevel="0" collapsed="false">
      <c r="A87" s="14"/>
      <c r="B87" s="14"/>
      <c r="C87" s="14"/>
      <c r="D87" s="14"/>
      <c r="E87" s="38"/>
      <c r="F87" s="38"/>
      <c r="G87" s="16" t="str">
        <f aca="true">IF($A87="","",IF(AND($E87&lt;&gt;"",$E87&gt;=TODAY()),"Yes","No"))</f>
        <v/>
      </c>
      <c r="H87" s="16" t="str">
        <f aca="true">IF($A87="","",IF(AND($E87="",$F87=""),"Not recorded",IF(OR(AND($E87&lt;&gt;"",$E87&lt;TODAY()),AND($F87&lt;&gt;"",$F87&lt;TODAY())),"Expired",IF(OR(AND($E87&lt;&gt;"",$E87&lt;=TODAY()+Lists!$H$3),AND($F87&lt;&gt;"",$F87&lt;=TODAY()+Lists!$H$3)),"Expires soon","OK"))))</f>
        <v/>
      </c>
      <c r="I87" s="19" t="str">
        <f aca="false">IF($A87="","",SUMIFS(Roster!$J$2:$J$301,Roster!$D$2:$D$301,$A87))</f>
        <v/>
      </c>
    </row>
    <row r="88" customFormat="false" ht="15" hidden="false" customHeight="false" outlineLevel="0" collapsed="false">
      <c r="A88" s="14"/>
      <c r="B88" s="14"/>
      <c r="C88" s="14"/>
      <c r="D88" s="14"/>
      <c r="E88" s="38"/>
      <c r="F88" s="38"/>
      <c r="G88" s="16" t="str">
        <f aca="true">IF($A88="","",IF(AND($E88&lt;&gt;"",$E88&gt;=TODAY()),"Yes","No"))</f>
        <v/>
      </c>
      <c r="H88" s="16" t="str">
        <f aca="true">IF($A88="","",IF(AND($E88="",$F88=""),"Not recorded",IF(OR(AND($E88&lt;&gt;"",$E88&lt;TODAY()),AND($F88&lt;&gt;"",$F88&lt;TODAY())),"Expired",IF(OR(AND($E88&lt;&gt;"",$E88&lt;=TODAY()+Lists!$H$3),AND($F88&lt;&gt;"",$F88&lt;=TODAY()+Lists!$H$3)),"Expires soon","OK"))))</f>
        <v/>
      </c>
      <c r="I88" s="19" t="str">
        <f aca="false">IF($A88="","",SUMIFS(Roster!$J$2:$J$301,Roster!$D$2:$D$301,$A88))</f>
        <v/>
      </c>
    </row>
    <row r="89" customFormat="false" ht="15" hidden="false" customHeight="false" outlineLevel="0" collapsed="false">
      <c r="A89" s="14"/>
      <c r="B89" s="14"/>
      <c r="C89" s="14"/>
      <c r="D89" s="14"/>
      <c r="E89" s="38"/>
      <c r="F89" s="38"/>
      <c r="G89" s="16" t="str">
        <f aca="true">IF($A89="","",IF(AND($E89&lt;&gt;"",$E89&gt;=TODAY()),"Yes","No"))</f>
        <v/>
      </c>
      <c r="H89" s="16" t="str">
        <f aca="true">IF($A89="","",IF(AND($E89="",$F89=""),"Not recorded",IF(OR(AND($E89&lt;&gt;"",$E89&lt;TODAY()),AND($F89&lt;&gt;"",$F89&lt;TODAY())),"Expired",IF(OR(AND($E89&lt;&gt;"",$E89&lt;=TODAY()+Lists!$H$3),AND($F89&lt;&gt;"",$F89&lt;=TODAY()+Lists!$H$3)),"Expires soon","OK"))))</f>
        <v/>
      </c>
      <c r="I89" s="19" t="str">
        <f aca="false">IF($A89="","",SUMIFS(Roster!$J$2:$J$301,Roster!$D$2:$D$301,$A89))</f>
        <v/>
      </c>
    </row>
    <row r="90" customFormat="false" ht="15" hidden="false" customHeight="false" outlineLevel="0" collapsed="false">
      <c r="A90" s="14"/>
      <c r="B90" s="14"/>
      <c r="C90" s="14"/>
      <c r="D90" s="14"/>
      <c r="E90" s="38"/>
      <c r="F90" s="38"/>
      <c r="G90" s="16" t="str">
        <f aca="true">IF($A90="","",IF(AND($E90&lt;&gt;"",$E90&gt;=TODAY()),"Yes","No"))</f>
        <v/>
      </c>
      <c r="H90" s="16" t="str">
        <f aca="true">IF($A90="","",IF(AND($E90="",$F90=""),"Not recorded",IF(OR(AND($E90&lt;&gt;"",$E90&lt;TODAY()),AND($F90&lt;&gt;"",$F90&lt;TODAY())),"Expired",IF(OR(AND($E90&lt;&gt;"",$E90&lt;=TODAY()+Lists!$H$3),AND($F90&lt;&gt;"",$F90&lt;=TODAY()+Lists!$H$3)),"Expires soon","OK"))))</f>
        <v/>
      </c>
      <c r="I90" s="19" t="str">
        <f aca="false">IF($A90="","",SUMIFS(Roster!$J$2:$J$301,Roster!$D$2:$D$301,$A90))</f>
        <v/>
      </c>
    </row>
    <row r="91" customFormat="false" ht="15" hidden="false" customHeight="false" outlineLevel="0" collapsed="false">
      <c r="A91" s="14"/>
      <c r="B91" s="14"/>
      <c r="C91" s="14"/>
      <c r="D91" s="14"/>
      <c r="E91" s="38"/>
      <c r="F91" s="38"/>
      <c r="G91" s="16" t="str">
        <f aca="true">IF($A91="","",IF(AND($E91&lt;&gt;"",$E91&gt;=TODAY()),"Yes","No"))</f>
        <v/>
      </c>
      <c r="H91" s="16" t="str">
        <f aca="true">IF($A91="","",IF(AND($E91="",$F91=""),"Not recorded",IF(OR(AND($E91&lt;&gt;"",$E91&lt;TODAY()),AND($F91&lt;&gt;"",$F91&lt;TODAY())),"Expired",IF(OR(AND($E91&lt;&gt;"",$E91&lt;=TODAY()+Lists!$H$3),AND($F91&lt;&gt;"",$F91&lt;=TODAY()+Lists!$H$3)),"Expires soon","OK"))))</f>
        <v/>
      </c>
      <c r="I91" s="19" t="str">
        <f aca="false">IF($A91="","",SUMIFS(Roster!$J$2:$J$301,Roster!$D$2:$D$301,$A91))</f>
        <v/>
      </c>
    </row>
    <row r="92" customFormat="false" ht="15" hidden="false" customHeight="false" outlineLevel="0" collapsed="false">
      <c r="A92" s="14"/>
      <c r="B92" s="14"/>
      <c r="C92" s="14"/>
      <c r="D92" s="14"/>
      <c r="E92" s="38"/>
      <c r="F92" s="38"/>
      <c r="G92" s="16" t="str">
        <f aca="true">IF($A92="","",IF(AND($E92&lt;&gt;"",$E92&gt;=TODAY()),"Yes","No"))</f>
        <v/>
      </c>
      <c r="H92" s="16" t="str">
        <f aca="true">IF($A92="","",IF(AND($E92="",$F92=""),"Not recorded",IF(OR(AND($E92&lt;&gt;"",$E92&lt;TODAY()),AND($F92&lt;&gt;"",$F92&lt;TODAY())),"Expired",IF(OR(AND($E92&lt;&gt;"",$E92&lt;=TODAY()+Lists!$H$3),AND($F92&lt;&gt;"",$F92&lt;=TODAY()+Lists!$H$3)),"Expires soon","OK"))))</f>
        <v/>
      </c>
      <c r="I92" s="19" t="str">
        <f aca="false">IF($A92="","",SUMIFS(Roster!$J$2:$J$301,Roster!$D$2:$D$301,$A92))</f>
        <v/>
      </c>
    </row>
    <row r="93" customFormat="false" ht="15" hidden="false" customHeight="false" outlineLevel="0" collapsed="false">
      <c r="A93" s="14"/>
      <c r="B93" s="14"/>
      <c r="C93" s="14"/>
      <c r="D93" s="14"/>
      <c r="E93" s="38"/>
      <c r="F93" s="38"/>
      <c r="G93" s="16" t="str">
        <f aca="true">IF($A93="","",IF(AND($E93&lt;&gt;"",$E93&gt;=TODAY()),"Yes","No"))</f>
        <v/>
      </c>
      <c r="H93" s="16" t="str">
        <f aca="true">IF($A93="","",IF(AND($E93="",$F93=""),"Not recorded",IF(OR(AND($E93&lt;&gt;"",$E93&lt;TODAY()),AND($F93&lt;&gt;"",$F93&lt;TODAY())),"Expired",IF(OR(AND($E93&lt;&gt;"",$E93&lt;=TODAY()+Lists!$H$3),AND($F93&lt;&gt;"",$F93&lt;=TODAY()+Lists!$H$3)),"Expires soon","OK"))))</f>
        <v/>
      </c>
      <c r="I93" s="19" t="str">
        <f aca="false">IF($A93="","",SUMIFS(Roster!$J$2:$J$301,Roster!$D$2:$D$301,$A93))</f>
        <v/>
      </c>
    </row>
    <row r="94" customFormat="false" ht="15" hidden="false" customHeight="false" outlineLevel="0" collapsed="false">
      <c r="A94" s="14"/>
      <c r="B94" s="14"/>
      <c r="C94" s="14"/>
      <c r="D94" s="14"/>
      <c r="E94" s="38"/>
      <c r="F94" s="38"/>
      <c r="G94" s="16" t="str">
        <f aca="true">IF($A94="","",IF(AND($E94&lt;&gt;"",$E94&gt;=TODAY()),"Yes","No"))</f>
        <v/>
      </c>
      <c r="H94" s="16" t="str">
        <f aca="true">IF($A94="","",IF(AND($E94="",$F94=""),"Not recorded",IF(OR(AND($E94&lt;&gt;"",$E94&lt;TODAY()),AND($F94&lt;&gt;"",$F94&lt;TODAY())),"Expired",IF(OR(AND($E94&lt;&gt;"",$E94&lt;=TODAY()+Lists!$H$3),AND($F94&lt;&gt;"",$F94&lt;=TODAY()+Lists!$H$3)),"Expires soon","OK"))))</f>
        <v/>
      </c>
      <c r="I94" s="19" t="str">
        <f aca="false">IF($A94="","",SUMIFS(Roster!$J$2:$J$301,Roster!$D$2:$D$301,$A94))</f>
        <v/>
      </c>
    </row>
    <row r="95" customFormat="false" ht="15" hidden="false" customHeight="false" outlineLevel="0" collapsed="false">
      <c r="A95" s="14"/>
      <c r="B95" s="14"/>
      <c r="C95" s="14"/>
      <c r="D95" s="14"/>
      <c r="E95" s="38"/>
      <c r="F95" s="38"/>
      <c r="G95" s="16" t="str">
        <f aca="true">IF($A95="","",IF(AND($E95&lt;&gt;"",$E95&gt;=TODAY()),"Yes","No"))</f>
        <v/>
      </c>
      <c r="H95" s="16" t="str">
        <f aca="true">IF($A95="","",IF(AND($E95="",$F95=""),"Not recorded",IF(OR(AND($E95&lt;&gt;"",$E95&lt;TODAY()),AND($F95&lt;&gt;"",$F95&lt;TODAY())),"Expired",IF(OR(AND($E95&lt;&gt;"",$E95&lt;=TODAY()+Lists!$H$3),AND($F95&lt;&gt;"",$F95&lt;=TODAY()+Lists!$H$3)),"Expires soon","OK"))))</f>
        <v/>
      </c>
      <c r="I95" s="19" t="str">
        <f aca="false">IF($A95="","",SUMIFS(Roster!$J$2:$J$301,Roster!$D$2:$D$301,$A95))</f>
        <v/>
      </c>
    </row>
    <row r="96" customFormat="false" ht="15" hidden="false" customHeight="false" outlineLevel="0" collapsed="false">
      <c r="A96" s="14"/>
      <c r="B96" s="14"/>
      <c r="C96" s="14"/>
      <c r="D96" s="14"/>
      <c r="E96" s="38"/>
      <c r="F96" s="38"/>
      <c r="G96" s="16" t="str">
        <f aca="true">IF($A96="","",IF(AND($E96&lt;&gt;"",$E96&gt;=TODAY()),"Yes","No"))</f>
        <v/>
      </c>
      <c r="H96" s="16" t="str">
        <f aca="true">IF($A96="","",IF(AND($E96="",$F96=""),"Not recorded",IF(OR(AND($E96&lt;&gt;"",$E96&lt;TODAY()),AND($F96&lt;&gt;"",$F96&lt;TODAY())),"Expired",IF(OR(AND($E96&lt;&gt;"",$E96&lt;=TODAY()+Lists!$H$3),AND($F96&lt;&gt;"",$F96&lt;=TODAY()+Lists!$H$3)),"Expires soon","OK"))))</f>
        <v/>
      </c>
      <c r="I96" s="19" t="str">
        <f aca="false">IF($A96="","",SUMIFS(Roster!$J$2:$J$301,Roster!$D$2:$D$301,$A96))</f>
        <v/>
      </c>
    </row>
    <row r="97" customFormat="false" ht="15" hidden="false" customHeight="false" outlineLevel="0" collapsed="false">
      <c r="A97" s="14"/>
      <c r="B97" s="14"/>
      <c r="C97" s="14"/>
      <c r="D97" s="14"/>
      <c r="E97" s="38"/>
      <c r="F97" s="38"/>
      <c r="G97" s="16" t="str">
        <f aca="true">IF($A97="","",IF(AND($E97&lt;&gt;"",$E97&gt;=TODAY()),"Yes","No"))</f>
        <v/>
      </c>
      <c r="H97" s="16" t="str">
        <f aca="true">IF($A97="","",IF(AND($E97="",$F97=""),"Not recorded",IF(OR(AND($E97&lt;&gt;"",$E97&lt;TODAY()),AND($F97&lt;&gt;"",$F97&lt;TODAY())),"Expired",IF(OR(AND($E97&lt;&gt;"",$E97&lt;=TODAY()+Lists!$H$3),AND($F97&lt;&gt;"",$F97&lt;=TODAY()+Lists!$H$3)),"Expires soon","OK"))))</f>
        <v/>
      </c>
      <c r="I97" s="19" t="str">
        <f aca="false">IF($A97="","",SUMIFS(Roster!$J$2:$J$301,Roster!$D$2:$D$301,$A97))</f>
        <v/>
      </c>
    </row>
    <row r="98" customFormat="false" ht="15" hidden="false" customHeight="false" outlineLevel="0" collapsed="false">
      <c r="A98" s="14"/>
      <c r="B98" s="14"/>
      <c r="C98" s="14"/>
      <c r="D98" s="14"/>
      <c r="E98" s="38"/>
      <c r="F98" s="38"/>
      <c r="G98" s="16" t="str">
        <f aca="true">IF($A98="","",IF(AND($E98&lt;&gt;"",$E98&gt;=TODAY()),"Yes","No"))</f>
        <v/>
      </c>
      <c r="H98" s="16" t="str">
        <f aca="true">IF($A98="","",IF(AND($E98="",$F98=""),"Not recorded",IF(OR(AND($E98&lt;&gt;"",$E98&lt;TODAY()),AND($F98&lt;&gt;"",$F98&lt;TODAY())),"Expired",IF(OR(AND($E98&lt;&gt;"",$E98&lt;=TODAY()+Lists!$H$3),AND($F98&lt;&gt;"",$F98&lt;=TODAY()+Lists!$H$3)),"Expires soon","OK"))))</f>
        <v/>
      </c>
      <c r="I98" s="19" t="str">
        <f aca="false">IF($A98="","",SUMIFS(Roster!$J$2:$J$301,Roster!$D$2:$D$301,$A98))</f>
        <v/>
      </c>
    </row>
    <row r="99" customFormat="false" ht="15" hidden="false" customHeight="false" outlineLevel="0" collapsed="false">
      <c r="A99" s="14"/>
      <c r="B99" s="14"/>
      <c r="C99" s="14"/>
      <c r="D99" s="14"/>
      <c r="E99" s="38"/>
      <c r="F99" s="38"/>
      <c r="G99" s="16" t="str">
        <f aca="true">IF($A99="","",IF(AND($E99&lt;&gt;"",$E99&gt;=TODAY()),"Yes","No"))</f>
        <v/>
      </c>
      <c r="H99" s="16" t="str">
        <f aca="true">IF($A99="","",IF(AND($E99="",$F99=""),"Not recorded",IF(OR(AND($E99&lt;&gt;"",$E99&lt;TODAY()),AND($F99&lt;&gt;"",$F99&lt;TODAY())),"Expired",IF(OR(AND($E99&lt;&gt;"",$E99&lt;=TODAY()+Lists!$H$3),AND($F99&lt;&gt;"",$F99&lt;=TODAY()+Lists!$H$3)),"Expires soon","OK"))))</f>
        <v/>
      </c>
      <c r="I99" s="19" t="str">
        <f aca="false">IF($A99="","",SUMIFS(Roster!$J$2:$J$301,Roster!$D$2:$D$301,$A99))</f>
        <v/>
      </c>
    </row>
    <row r="100" customFormat="false" ht="15" hidden="false" customHeight="false" outlineLevel="0" collapsed="false">
      <c r="A100" s="14"/>
      <c r="B100" s="14"/>
      <c r="C100" s="14"/>
      <c r="D100" s="14"/>
      <c r="E100" s="38"/>
      <c r="F100" s="38"/>
      <c r="G100" s="16" t="str">
        <f aca="true">IF($A100="","",IF(AND($E100&lt;&gt;"",$E100&gt;=TODAY()),"Yes","No"))</f>
        <v/>
      </c>
      <c r="H100" s="16" t="str">
        <f aca="true">IF($A100="","",IF(AND($E100="",$F100=""),"Not recorded",IF(OR(AND($E100&lt;&gt;"",$E100&lt;TODAY()),AND($F100&lt;&gt;"",$F100&lt;TODAY())),"Expired",IF(OR(AND($E100&lt;&gt;"",$E100&lt;=TODAY()+Lists!$H$3),AND($F100&lt;&gt;"",$F100&lt;=TODAY()+Lists!$H$3)),"Expires soon","OK"))))</f>
        <v/>
      </c>
      <c r="I100" s="19" t="str">
        <f aca="false">IF($A100="","",SUMIFS(Roster!$J$2:$J$301,Roster!$D$2:$D$301,$A100))</f>
        <v/>
      </c>
    </row>
    <row r="101" customFormat="false" ht="15" hidden="false" customHeight="false" outlineLevel="0" collapsed="false">
      <c r="A101" s="14"/>
      <c r="B101" s="14"/>
      <c r="C101" s="14"/>
      <c r="D101" s="14"/>
      <c r="E101" s="38"/>
      <c r="F101" s="38"/>
      <c r="G101" s="16" t="str">
        <f aca="true">IF($A101="","",IF(AND($E101&lt;&gt;"",$E101&gt;=TODAY()),"Yes","No"))</f>
        <v/>
      </c>
      <c r="H101" s="16" t="str">
        <f aca="true">IF($A101="","",IF(AND($E101="",$F101=""),"Not recorded",IF(OR(AND($E101&lt;&gt;"",$E101&lt;TODAY()),AND($F101&lt;&gt;"",$F101&lt;TODAY())),"Expired",IF(OR(AND($E101&lt;&gt;"",$E101&lt;=TODAY()+Lists!$H$3),AND($F101&lt;&gt;"",$F101&lt;=TODAY()+Lists!$H$3)),"Expires soon","OK"))))</f>
        <v/>
      </c>
      <c r="I101" s="19" t="str">
        <f aca="false">IF($A101="","",SUMIFS(Roster!$J$2:$J$301,Roster!$D$2:$D$301,$A101))</f>
        <v/>
      </c>
    </row>
  </sheetData>
  <autoFilter ref="A1:I101"/>
  <conditionalFormatting sqref="H2:H101">
    <cfRule type="expression" priority="2" aboveAverage="0" equalAverage="0" bottom="0" percent="0" rank="0" text="" dxfId="9">
      <formula>$H2="Expired"</formula>
    </cfRule>
    <cfRule type="expression" priority="3" aboveAverage="0" equalAverage="0" bottom="0" percent="0" rank="0" text="" dxfId="11">
      <formula>$H2="Not recorded"</formula>
    </cfRule>
    <cfRule type="expression" priority="4" aboveAverage="0" equalAverage="0" bottom="0" percent="0" rank="0" text="" dxfId="11">
      <formula>$H2="Expires soon"</formula>
    </cfRule>
    <cfRule type="expression" priority="5" aboveAverage="0" equalAverage="0" bottom="0" percent="0" rank="0" text="" dxfId="10">
      <formula>$H2="OK"</formula>
    </cfRule>
  </conditionalFormatting>
  <dataValidations count="4">
    <dataValidation allowBlank="true" errorStyle="stop" operator="between" showDropDown="false" showErrorMessage="false" showInputMessage="false" sqref="B2:B101" type="list">
      <formula1>Lists!$C$2:$C$21</formula1>
      <formula2>0</formula2>
    </dataValidation>
    <dataValidation allowBlank="true" errorStyle="stop" operator="between" showDropDown="false" showErrorMessage="false" showInputMessage="false" sqref="C2:C101" type="list">
      <formula1>Lists!$E$2:$E$21</formula1>
      <formula2>0</formula2>
    </dataValidation>
    <dataValidation allowBlank="true" errorStyle="stop" operator="between" showDropDown="false" showErrorMessage="false" showInputMessage="false" sqref="D2:D101" type="list">
      <formula1>Clubs!$A$2:$A$11</formula1>
      <formula2>0</formula2>
    </dataValidation>
    <dataValidation allowBlank="true" error="Enter a date, for example 12/03/2024" errorStyle="stop" operator="greaterThan" showDropDown="false" showErrorMessage="true" showInputMessage="false" sqref="E2:F101" type="date">
      <formula1>1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&amp;LClubPilot gym staff roster | clubpilot.au/resources&amp;RPage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2026-10-26T00:00:00Z</dcterms:created>
  <dc:creator>ClubPilot</dc:creator>
  <dc:description/>
  <dc:language>en-US</dc:language>
  <cp:lastModifiedBy/>
  <dcterms:modified xsi:type="dcterms:W3CDTF">2026-10-26T12:37:21Z</dcterms:modified>
  <cp:revision>0</cp:revision>
  <dc:subject/>
  <dc:title>Gym staff roster | ClubPilot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